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npspotas-my.sharepoint.com/personal/linn_konczak_nordpoolgroup_com/Documents/Desktop/Clearing/Risk/"/>
    </mc:Choice>
  </mc:AlternateContent>
  <xr:revisionPtr revIDLastSave="15" documentId="8_{2BFC5A51-ADE6-4949-939B-A27331E355A9}" xr6:coauthVersionLast="45" xr6:coauthVersionMax="45" xr10:uidLastSave="{2D9E298F-3578-45D0-8124-84C723FA745F}"/>
  <workbookProtection workbookAlgorithmName="SHA-512" workbookHashValue="MrEs8GK7tGxfBjlGaNCR1FUTix/U3Zo9K+axcFh/SyHvxtYQesEopLaVB3fsevdJinsava37hu2YKd2a1H23sA==" workbookSaltValue="Ml3v4wKf7oNZcxkEhF8Tag==" workbookSpinCount="100000" lockStructure="1"/>
  <bookViews>
    <workbookView xWindow="-108" yWindow="-108" windowWidth="23256" windowHeight="12576" firstSheet="2" activeTab="3" xr2:uid="{00000000-000D-0000-FFFF-FFFF00000000}"/>
  </bookViews>
  <sheets>
    <sheet name="Collateral Call" sheetId="4" r:id="rId1"/>
    <sheet name="TradingMarginCalculator" sheetId="2" r:id="rId2"/>
    <sheet name="SettlementMarginCalculator" sheetId="3" r:id="rId3"/>
    <sheet name="RiskPrices"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3" l="1"/>
  <c r="C19" i="3" l="1"/>
  <c r="D10" i="2"/>
  <c r="C21" i="3" l="1"/>
  <c r="C10" i="4" s="1"/>
  <c r="D18" i="2"/>
  <c r="D17" i="2"/>
  <c r="D16" i="2"/>
  <c r="D15" i="2"/>
  <c r="D14" i="2"/>
  <c r="C23" i="2" l="1"/>
  <c r="E4" i="1" l="1"/>
  <c r="E5" i="1"/>
  <c r="E6" i="1"/>
  <c r="E7" i="1"/>
  <c r="E8" i="1"/>
  <c r="E9" i="1"/>
  <c r="E10" i="1"/>
  <c r="E11" i="1"/>
  <c r="E12" i="1"/>
  <c r="E13" i="1"/>
  <c r="E14" i="1"/>
  <c r="E15" i="1"/>
  <c r="E16" i="1"/>
  <c r="E3" i="1"/>
  <c r="F16" i="2" l="1"/>
  <c r="G16" i="2" s="1"/>
  <c r="F17" i="2"/>
  <c r="G17" i="2" s="1"/>
  <c r="F18" i="2"/>
  <c r="G18" i="2" s="1"/>
  <c r="F15" i="2"/>
  <c r="G15" i="2" s="1"/>
  <c r="F14" i="2"/>
  <c r="D6" i="2" l="1"/>
  <c r="D7" i="2" l="1"/>
  <c r="D8" i="2"/>
  <c r="D9" i="2"/>
  <c r="D11" i="2"/>
  <c r="D12" i="2"/>
  <c r="D13" i="2"/>
  <c r="D19" i="2"/>
  <c r="F10" i="2" l="1"/>
  <c r="G10" i="2" s="1"/>
  <c r="F11" i="2"/>
  <c r="G11" i="2" s="1"/>
  <c r="F12" i="2"/>
  <c r="G12" i="2" s="1"/>
  <c r="F13" i="2"/>
  <c r="G13" i="2" s="1"/>
  <c r="G14" i="2"/>
  <c r="F19" i="2"/>
  <c r="G19" i="2" s="1"/>
  <c r="F7" i="2"/>
  <c r="G7" i="2" s="1"/>
  <c r="F8" i="2"/>
  <c r="G8" i="2" s="1"/>
  <c r="F9" i="2"/>
  <c r="G9" i="2" s="1"/>
  <c r="F6" i="2"/>
  <c r="G6" i="2" s="1"/>
  <c r="C21" i="2" l="1"/>
  <c r="C24" i="2" s="1"/>
  <c r="C9" i="4" s="1"/>
  <c r="C12" i="4" s="1"/>
</calcChain>
</file>

<file path=xl/sharedStrings.xml><?xml version="1.0" encoding="utf-8"?>
<sst xmlns="http://schemas.openxmlformats.org/spreadsheetml/2006/main" count="113" uniqueCount="62">
  <si>
    <t>Delivery Country</t>
  </si>
  <si>
    <t>Currency</t>
  </si>
  <si>
    <t>PriceLong</t>
  </si>
  <si>
    <t>PriceShort</t>
  </si>
  <si>
    <t>Denmark</t>
  </si>
  <si>
    <t>Norway</t>
  </si>
  <si>
    <t>Finland</t>
  </si>
  <si>
    <t>Lativa</t>
  </si>
  <si>
    <t>Lithuania</t>
  </si>
  <si>
    <t>Sweden</t>
  </si>
  <si>
    <t>Estonia</t>
  </si>
  <si>
    <t>Poland</t>
  </si>
  <si>
    <t>Germany</t>
  </si>
  <si>
    <t>United Kingdom</t>
  </si>
  <si>
    <t>EUR</t>
  </si>
  <si>
    <t>Risk Day</t>
  </si>
  <si>
    <t>Risk Price</t>
  </si>
  <si>
    <t>T</t>
  </si>
  <si>
    <t>The last complete delivery day (CET) is always used to calculate the daily trading margin.</t>
  </si>
  <si>
    <t>This means at Risk Day T, use T+1 Day-Ahead volume and T-1 Intra-Day volume to get the net risk position.</t>
  </si>
  <si>
    <t>Day Factor</t>
  </si>
  <si>
    <t>Daily Trading Margin</t>
  </si>
  <si>
    <t>The calculation will run every day and the highest observation from the last 30 days will be the final Trading Margin that is used in the collateral call and displayed under Margin Components in the Clearing Web.</t>
  </si>
  <si>
    <t>*Norway incuding VAT factor of 25%</t>
  </si>
  <si>
    <t>Net Sell/Buy</t>
  </si>
  <si>
    <t>GBP</t>
  </si>
  <si>
    <t xml:space="preserve">Disclaimer: The risk prices presented here are for information purposes only and should not by any means be regarded as fixed. Nord Pool reserves the right to change the Risk Prices used in the Margin Calculation at any time. </t>
  </si>
  <si>
    <r>
      <t xml:space="preserve">Risk Position EUR </t>
    </r>
    <r>
      <rPr>
        <b/>
        <sz val="8"/>
        <color theme="0" tint="-0.34998626667073579"/>
        <rFont val="Calibri"/>
        <family val="2"/>
        <scheme val="minor"/>
      </rPr>
      <t>or GBP</t>
    </r>
  </si>
  <si>
    <r>
      <t xml:space="preserve">Total Risk Position EUR </t>
    </r>
    <r>
      <rPr>
        <sz val="8"/>
        <color theme="0" tint="-0.34998626667073579"/>
        <rFont val="Calibri"/>
        <family val="2"/>
        <scheme val="minor"/>
      </rPr>
      <t>or GBP</t>
    </r>
  </si>
  <si>
    <t>Enter Risk Position (MWh)</t>
  </si>
  <si>
    <t>Austria</t>
  </si>
  <si>
    <t>Belgium</t>
  </si>
  <si>
    <t>France</t>
  </si>
  <si>
    <t>Netherlands</t>
  </si>
  <si>
    <t xml:space="preserve">Day Factor </t>
  </si>
  <si>
    <t>Christmas</t>
  </si>
  <si>
    <t>Easter</t>
  </si>
  <si>
    <t>Normal</t>
  </si>
  <si>
    <t>Type</t>
  </si>
  <si>
    <t>Dayfactor type</t>
  </si>
  <si>
    <t/>
  </si>
  <si>
    <t>T-1</t>
  </si>
  <si>
    <t>T-2</t>
  </si>
  <si>
    <t>T-7</t>
  </si>
  <si>
    <t>T-6</t>
  </si>
  <si>
    <t>T-5</t>
  </si>
  <si>
    <t>T-4</t>
  </si>
  <si>
    <t>T-3</t>
  </si>
  <si>
    <t>Calendar Day</t>
  </si>
  <si>
    <t>Multiplier</t>
  </si>
  <si>
    <t>Settlement Margin</t>
  </si>
  <si>
    <t>where the highest settlement, minimum 0, is from the last 7 settlement days are applied.</t>
  </si>
  <si>
    <t>The settlement margin is calculated based on the last week of net settlement for the participant, in the collateral call currency,</t>
  </si>
  <si>
    <t>The calculation will run every day and the highest observation from the last 7 days will be the final Settlement Margin that is used in the collateral call and displayed under Margin Components in the Clearing Web.</t>
  </si>
  <si>
    <t>Enter Net Settlement Amount</t>
  </si>
  <si>
    <t>Margin Component</t>
  </si>
  <si>
    <t>Amount</t>
  </si>
  <si>
    <t>Base Collateral</t>
  </si>
  <si>
    <t>Trading Margin</t>
  </si>
  <si>
    <t>ExtraOrdinary Margin</t>
  </si>
  <si>
    <t>Collateral Call</t>
  </si>
  <si>
    <t>Max Settlement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</si>
</sst>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9" x14ac:knownFonts="1">
    <font>
      <sz val="11"/>
      <color theme="1"/>
      <name val="Calibri"/>
      <family val="2"/>
      <scheme val="minor"/>
    </font>
    <font>
      <sz val="11"/>
      <color theme="1"/>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i/>
      <sz val="11"/>
      <color theme="1"/>
      <name val="Calibri"/>
      <family val="2"/>
      <scheme val="minor"/>
    </font>
    <font>
      <b/>
      <i/>
      <sz val="9"/>
      <color theme="0"/>
      <name val="Calibri"/>
      <family val="2"/>
      <scheme val="minor"/>
    </font>
    <font>
      <i/>
      <sz val="9"/>
      <color theme="0"/>
      <name val="Calibri"/>
      <family val="2"/>
      <scheme val="minor"/>
    </font>
    <font>
      <b/>
      <sz val="14"/>
      <name val="Calibri"/>
      <family val="2"/>
      <scheme val="minor"/>
    </font>
    <font>
      <b/>
      <sz val="8"/>
      <color theme="0" tint="-0.34998626667073579"/>
      <name val="Calibri"/>
      <family val="2"/>
      <scheme val="minor"/>
    </font>
    <font>
      <sz val="8"/>
      <color theme="0" tint="-0.34998626667073579"/>
      <name val="Calibri"/>
      <family val="2"/>
      <scheme val="minor"/>
    </font>
    <font>
      <sz val="8"/>
      <name val="Calibri"/>
      <family val="2"/>
      <scheme val="minor"/>
    </font>
  </fonts>
  <fills count="13">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rgb="FFC7253F"/>
        <bgColor indexed="64"/>
      </patternFill>
    </fill>
    <fill>
      <patternFill patternType="solid">
        <fgColor rgb="FFEDEDED"/>
        <bgColor indexed="64"/>
      </patternFill>
    </fill>
    <fill>
      <patternFill patternType="solid">
        <fgColor rgb="FF0053BB"/>
        <bgColor indexed="64"/>
      </patternFill>
    </fill>
    <fill>
      <patternFill patternType="solid">
        <fgColor rgb="FF001C37"/>
        <bgColor indexed="64"/>
      </patternFill>
    </fill>
    <fill>
      <patternFill patternType="solid">
        <fgColor rgb="FF00A0AC"/>
        <bgColor indexed="64"/>
      </patternFill>
    </fill>
    <fill>
      <patternFill patternType="solid">
        <fgColor theme="6" tint="0.79998168889431442"/>
        <bgColor indexed="64"/>
      </patternFill>
    </fill>
    <fill>
      <patternFill patternType="solid">
        <fgColor theme="9" tint="0.59999389629810485"/>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2" fillId="2" borderId="0" applyNumberFormat="0" applyBorder="0" applyAlignment="0" applyProtection="0"/>
    <xf numFmtId="0" fontId="3" fillId="4" borderId="1" applyNumberFormat="0" applyAlignment="0" applyProtection="0"/>
    <xf numFmtId="0" fontId="4" fillId="0" borderId="2" applyNumberFormat="0" applyFill="0" applyAlignment="0" applyProtection="0"/>
    <xf numFmtId="0" fontId="5" fillId="0" borderId="0" applyNumberFormat="0" applyFill="0" applyBorder="0" applyAlignment="0" applyProtection="0"/>
  </cellStyleXfs>
  <cellXfs count="44">
    <xf numFmtId="0" fontId="0" fillId="0" borderId="0" xfId="0"/>
    <xf numFmtId="0" fontId="0" fillId="5" borderId="0" xfId="0" applyFill="1"/>
    <xf numFmtId="0" fontId="6" fillId="5" borderId="0" xfId="0" applyFont="1" applyFill="1" applyAlignment="1">
      <alignment horizontal="left"/>
    </xf>
    <xf numFmtId="164" fontId="10" fillId="3" borderId="3" xfId="1" applyNumberFormat="1" applyFont="1" applyFill="1" applyBorder="1" applyProtection="1">
      <protection locked="0"/>
    </xf>
    <xf numFmtId="0" fontId="0" fillId="7" borderId="3" xfId="0" applyFill="1" applyBorder="1"/>
    <xf numFmtId="0" fontId="0" fillId="7" borderId="4" xfId="0" applyFill="1" applyBorder="1"/>
    <xf numFmtId="0" fontId="8" fillId="8" borderId="0" xfId="0" applyFont="1" applyFill="1" applyAlignment="1">
      <alignment horizontal="left"/>
    </xf>
    <xf numFmtId="0" fontId="9" fillId="8" borderId="0" xfId="2" applyFont="1" applyFill="1" applyAlignment="1">
      <alignment horizontal="left"/>
    </xf>
    <xf numFmtId="0" fontId="8" fillId="9" borderId="3" xfId="0" applyFont="1" applyFill="1" applyBorder="1"/>
    <xf numFmtId="0" fontId="9" fillId="9" borderId="3" xfId="0" applyFont="1" applyFill="1" applyBorder="1"/>
    <xf numFmtId="0" fontId="12" fillId="5" borderId="0" xfId="0" applyFont="1" applyFill="1" applyAlignment="1">
      <alignment vertical="top" wrapText="1"/>
    </xf>
    <xf numFmtId="0" fontId="13" fillId="8" borderId="0" xfId="0" applyFont="1" applyFill="1" applyAlignment="1">
      <alignment horizontal="left"/>
    </xf>
    <xf numFmtId="0" fontId="11" fillId="7" borderId="3" xfId="4" applyFont="1" applyFill="1" applyBorder="1"/>
    <xf numFmtId="164" fontId="10" fillId="3" borderId="3" xfId="1" applyNumberFormat="1" applyFont="1" applyFill="1" applyBorder="1"/>
    <xf numFmtId="0" fontId="7" fillId="10" borderId="11" xfId="0" applyFont="1" applyFill="1" applyBorder="1"/>
    <xf numFmtId="0" fontId="10" fillId="7" borderId="3" xfId="0" applyFont="1" applyFill="1" applyBorder="1" applyAlignment="1">
      <alignment horizontal="center"/>
    </xf>
    <xf numFmtId="0" fontId="6" fillId="7" borderId="3" xfId="0" applyFont="1" applyFill="1" applyBorder="1" applyAlignment="1">
      <alignment horizontal="center"/>
    </xf>
    <xf numFmtId="164" fontId="10" fillId="7" borderId="3" xfId="3" applyNumberFormat="1" applyFont="1" applyFill="1" applyBorder="1" applyAlignment="1">
      <alignment horizontal="right"/>
    </xf>
    <xf numFmtId="164" fontId="15" fillId="10" borderId="12" xfId="3" applyNumberFormat="1" applyFont="1" applyFill="1" applyBorder="1" applyAlignment="1">
      <alignment horizontal="right"/>
    </xf>
    <xf numFmtId="0" fontId="5" fillId="7" borderId="3" xfId="5" applyFill="1" applyBorder="1"/>
    <xf numFmtId="164" fontId="10" fillId="7" borderId="4" xfId="3" applyNumberFormat="1" applyFont="1" applyFill="1" applyBorder="1" applyAlignment="1">
      <alignment horizontal="right"/>
    </xf>
    <xf numFmtId="0" fontId="9" fillId="9" borderId="13" xfId="0" applyFont="1" applyFill="1" applyBorder="1" applyAlignment="1"/>
    <xf numFmtId="0" fontId="9" fillId="9" borderId="14" xfId="0" applyFont="1" applyFill="1" applyBorder="1" applyAlignment="1"/>
    <xf numFmtId="164" fontId="1" fillId="7" borderId="4" xfId="1" applyNumberFormat="1" applyFont="1" applyFill="1" applyBorder="1" applyAlignment="1" applyProtection="1">
      <alignment horizontal="right"/>
    </xf>
    <xf numFmtId="0" fontId="6" fillId="7" borderId="3" xfId="0" applyFont="1" applyFill="1" applyBorder="1" applyProtection="1"/>
    <xf numFmtId="164" fontId="10" fillId="7" borderId="3" xfId="3" applyNumberFormat="1" applyFont="1" applyFill="1" applyBorder="1" applyAlignment="1" applyProtection="1">
      <alignment horizontal="right"/>
    </xf>
    <xf numFmtId="0" fontId="0" fillId="7" borderId="4" xfId="0" applyFill="1" applyBorder="1" applyProtection="1"/>
    <xf numFmtId="0" fontId="0" fillId="7" borderId="3" xfId="0" applyFill="1" applyBorder="1" applyProtection="1"/>
    <xf numFmtId="164" fontId="11" fillId="7" borderId="3" xfId="1" applyNumberFormat="1" applyFont="1" applyFill="1" applyBorder="1" applyAlignment="1" applyProtection="1">
      <alignment horizontal="right"/>
    </xf>
    <xf numFmtId="164" fontId="11" fillId="7" borderId="4" xfId="1" applyNumberFormat="1" applyFont="1" applyFill="1" applyBorder="1" applyAlignment="1" applyProtection="1">
      <alignment horizontal="right"/>
    </xf>
    <xf numFmtId="0" fontId="7" fillId="10" borderId="11" xfId="0" applyFont="1" applyFill="1" applyBorder="1" applyProtection="1"/>
    <xf numFmtId="164" fontId="15" fillId="10" borderId="12" xfId="1" applyNumberFormat="1" applyFont="1" applyFill="1" applyBorder="1" applyAlignment="1" applyProtection="1">
      <alignment horizontal="right"/>
    </xf>
    <xf numFmtId="164" fontId="10" fillId="11" borderId="3" xfId="1" applyNumberFormat="1" applyFont="1" applyFill="1" applyBorder="1" applyProtection="1"/>
    <xf numFmtId="164" fontId="10" fillId="12" borderId="3" xfId="1" applyNumberFormat="1" applyFont="1" applyFill="1" applyBorder="1" applyProtection="1">
      <protection locked="0"/>
    </xf>
    <xf numFmtId="0" fontId="0" fillId="7" borderId="4" xfId="0" applyFill="1" applyBorder="1" applyAlignment="1" applyProtection="1">
      <alignment horizontal="right"/>
    </xf>
    <xf numFmtId="0" fontId="14" fillId="8" borderId="5" xfId="5" applyFont="1" applyFill="1" applyBorder="1" applyAlignment="1">
      <alignment horizontal="left" vertical="top" wrapText="1"/>
    </xf>
    <xf numFmtId="0" fontId="14" fillId="8" borderId="6" xfId="5" applyFont="1" applyFill="1" applyBorder="1" applyAlignment="1">
      <alignment horizontal="left" vertical="top" wrapText="1"/>
    </xf>
    <xf numFmtId="0" fontId="14" fillId="8" borderId="7" xfId="5" applyFont="1" applyFill="1" applyBorder="1" applyAlignment="1">
      <alignment horizontal="left" vertical="top" wrapText="1"/>
    </xf>
    <xf numFmtId="0" fontId="14" fillId="8" borderId="8" xfId="5" applyFont="1" applyFill="1" applyBorder="1" applyAlignment="1">
      <alignment horizontal="left" vertical="top" wrapText="1"/>
    </xf>
    <xf numFmtId="0" fontId="14" fillId="8" borderId="9" xfId="5" applyFont="1" applyFill="1" applyBorder="1" applyAlignment="1">
      <alignment horizontal="left" vertical="top" wrapText="1"/>
    </xf>
    <xf numFmtId="0" fontId="14" fillId="8" borderId="10" xfId="5" applyFont="1" applyFill="1" applyBorder="1" applyAlignment="1">
      <alignment horizontal="left" vertical="top" wrapText="1"/>
    </xf>
    <xf numFmtId="0" fontId="14" fillId="8" borderId="15" xfId="5" applyFont="1" applyFill="1" applyBorder="1" applyAlignment="1">
      <alignment horizontal="left" vertical="top" wrapText="1"/>
    </xf>
    <xf numFmtId="0" fontId="14" fillId="8" borderId="0" xfId="5" applyFont="1" applyFill="1" applyBorder="1" applyAlignment="1">
      <alignment horizontal="left" vertical="top" wrapText="1"/>
    </xf>
    <xf numFmtId="0" fontId="13" fillId="6" borderId="0" xfId="0" applyFont="1" applyFill="1" applyAlignment="1">
      <alignment horizontal="left" vertical="top" wrapText="1"/>
    </xf>
  </cellXfs>
  <cellStyles count="6">
    <cellStyle name="Calculation" xfId="3" builtinId="22"/>
    <cellStyle name="Comma" xfId="1" builtinId="3"/>
    <cellStyle name="Explanatory Text" xfId="5" builtinId="53"/>
    <cellStyle name="Linked Cell" xfId="4" builtinId="24"/>
    <cellStyle name="Neutral" xfId="2" builtinId="28"/>
    <cellStyle name="Normal" xfId="0" builtinId="0"/>
  </cellStyles>
  <dxfs count="11">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s>
  <tableStyles count="0" defaultTableStyle="TableStyleMedium2" defaultPivotStyle="PivotStyleLight16"/>
  <colors>
    <mruColors>
      <color rgb="FF00A0AC"/>
      <color rgb="FFC7253F"/>
      <color rgb="FF001C37"/>
      <color rgb="FF0053BB"/>
      <color rgb="FF28966E"/>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293321</xdr:colOff>
      <xdr:row>2</xdr:row>
      <xdr:rowOff>171450</xdr:rowOff>
    </xdr:to>
    <xdr:pic>
      <xdr:nvPicPr>
        <xdr:cNvPr id="2" name="Picture 1">
          <a:extLst>
            <a:ext uri="{FF2B5EF4-FFF2-40B4-BE49-F238E27FC236}">
              <a16:creationId xmlns:a16="http://schemas.microsoft.com/office/drawing/2014/main" id="{6F97AEAE-031F-413D-BB36-D3D374B40A73}"/>
            </a:ext>
          </a:extLst>
        </xdr:cNvPr>
        <xdr:cNvPicPr>
          <a:picLocks noChangeAspect="1"/>
        </xdr:cNvPicPr>
      </xdr:nvPicPr>
      <xdr:blipFill>
        <a:blip xmlns:r="http://schemas.openxmlformats.org/officeDocument/2006/relationships" r:embed="rId1"/>
        <a:stretch>
          <a:fillRect/>
        </a:stretch>
      </xdr:blipFill>
      <xdr:spPr>
        <a:xfrm>
          <a:off x="0" y="0"/>
          <a:ext cx="902921"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45671</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861646" cy="533400"/>
        </a:xfrm>
        <a:prstGeom prst="rect">
          <a:avLst/>
        </a:prstGeom>
      </xdr:spPr>
    </xdr:pic>
    <xdr:clientData/>
  </xdr:twoCellAnchor>
  <xdr:twoCellAnchor>
    <xdr:from>
      <xdr:col>4</xdr:col>
      <xdr:colOff>247651</xdr:colOff>
      <xdr:row>0</xdr:row>
      <xdr:rowOff>171451</xdr:rowOff>
    </xdr:from>
    <xdr:to>
      <xdr:col>4</xdr:col>
      <xdr:colOff>971551</xdr:colOff>
      <xdr:row>0</xdr:row>
      <xdr:rowOff>438151</xdr:rowOff>
    </xdr:to>
    <xdr:sp macro="" textlink="">
      <xdr:nvSpPr>
        <xdr:cNvPr id="4" name="TextBox 3">
          <a:extLst>
            <a:ext uri="{FF2B5EF4-FFF2-40B4-BE49-F238E27FC236}">
              <a16:creationId xmlns:a16="http://schemas.microsoft.com/office/drawing/2014/main" id="{6A1F6E2F-1347-4356-A3DE-E34FA93E9BEA}"/>
            </a:ext>
          </a:extLst>
        </xdr:cNvPr>
        <xdr:cNvSpPr txBox="1"/>
      </xdr:nvSpPr>
      <xdr:spPr>
        <a:xfrm>
          <a:off x="4943476" y="171451"/>
          <a:ext cx="723900"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solidFill>
              <a:latin typeface="Arial Nova Cond Light" panose="020B0306020202020204" pitchFamily="34" charset="0"/>
            </a:rPr>
            <a:t>Input cells</a:t>
          </a:r>
        </a:p>
      </xdr:txBody>
    </xdr:sp>
    <xdr:clientData/>
  </xdr:twoCellAnchor>
  <xdr:twoCellAnchor>
    <xdr:from>
      <xdr:col>4</xdr:col>
      <xdr:colOff>819151</xdr:colOff>
      <xdr:row>0</xdr:row>
      <xdr:rowOff>419102</xdr:rowOff>
    </xdr:from>
    <xdr:to>
      <xdr:col>4</xdr:col>
      <xdr:colOff>971550</xdr:colOff>
      <xdr:row>4</xdr:row>
      <xdr:rowOff>0</xdr:rowOff>
    </xdr:to>
    <xdr:cxnSp macro="">
      <xdr:nvCxnSpPr>
        <xdr:cNvPr id="11" name="Straight Connector 10">
          <a:extLst>
            <a:ext uri="{FF2B5EF4-FFF2-40B4-BE49-F238E27FC236}">
              <a16:creationId xmlns:a16="http://schemas.microsoft.com/office/drawing/2014/main" id="{37068D1E-0EC8-4AAA-8D76-3D998C608A69}"/>
            </a:ext>
          </a:extLst>
        </xdr:cNvPr>
        <xdr:cNvCxnSpPr/>
      </xdr:nvCxnSpPr>
      <xdr:spPr>
        <a:xfrm flipH="1" flipV="1">
          <a:off x="5514976" y="419102"/>
          <a:ext cx="152399" cy="685798"/>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293321</xdr:colOff>
      <xdr:row>2</xdr:row>
      <xdr:rowOff>171450</xdr:rowOff>
    </xdr:to>
    <xdr:pic>
      <xdr:nvPicPr>
        <xdr:cNvPr id="2" name="Picture 1">
          <a:extLst>
            <a:ext uri="{FF2B5EF4-FFF2-40B4-BE49-F238E27FC236}">
              <a16:creationId xmlns:a16="http://schemas.microsoft.com/office/drawing/2014/main" id="{DA27AF6F-C46B-434C-9A1F-B5ACF616741C}"/>
            </a:ext>
          </a:extLst>
        </xdr:cNvPr>
        <xdr:cNvPicPr>
          <a:picLocks noChangeAspect="1"/>
        </xdr:cNvPicPr>
      </xdr:nvPicPr>
      <xdr:blipFill>
        <a:blip xmlns:r="http://schemas.openxmlformats.org/officeDocument/2006/relationships" r:embed="rId1"/>
        <a:stretch>
          <a:fillRect/>
        </a:stretch>
      </xdr:blipFill>
      <xdr:spPr>
        <a:xfrm>
          <a:off x="0" y="0"/>
          <a:ext cx="906096" cy="533400"/>
        </a:xfrm>
        <a:prstGeom prst="rect">
          <a:avLst/>
        </a:prstGeom>
      </xdr:spPr>
    </xdr:pic>
    <xdr:clientData/>
  </xdr:twoCellAnchor>
  <xdr:twoCellAnchor>
    <xdr:from>
      <xdr:col>4</xdr:col>
      <xdr:colOff>400050</xdr:colOff>
      <xdr:row>10</xdr:row>
      <xdr:rowOff>171451</xdr:rowOff>
    </xdr:from>
    <xdr:to>
      <xdr:col>7</xdr:col>
      <xdr:colOff>73025</xdr:colOff>
      <xdr:row>12</xdr:row>
      <xdr:rowOff>63501</xdr:rowOff>
    </xdr:to>
    <xdr:sp macro="" textlink="">
      <xdr:nvSpPr>
        <xdr:cNvPr id="4" name="Callout: Line 3">
          <a:extLst>
            <a:ext uri="{FF2B5EF4-FFF2-40B4-BE49-F238E27FC236}">
              <a16:creationId xmlns:a16="http://schemas.microsoft.com/office/drawing/2014/main" id="{FED966D8-2014-4970-9120-245DDC81925B}"/>
            </a:ext>
          </a:extLst>
        </xdr:cNvPr>
        <xdr:cNvSpPr/>
      </xdr:nvSpPr>
      <xdr:spPr>
        <a:xfrm>
          <a:off x="4676775" y="2076451"/>
          <a:ext cx="1492250" cy="273050"/>
        </a:xfrm>
        <a:prstGeom prst="borderCallout1">
          <a:avLst>
            <a:gd name="adj1" fmla="val 18750"/>
            <a:gd name="adj2" fmla="val -8333"/>
            <a:gd name="adj3" fmla="val 165392"/>
            <a:gd name="adj4" fmla="val -371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latin typeface="Arial Nova Cond Light" panose="020B0306020202020204" pitchFamily="34" charset="0"/>
            </a:rPr>
            <a:t>Weekend -</a:t>
          </a:r>
          <a:r>
            <a:rPr lang="nb-NO" sz="1100" baseline="0">
              <a:latin typeface="Arial Nova Cond Light" panose="020B0306020202020204" pitchFamily="34" charset="0"/>
            </a:rPr>
            <a:t> no settlement</a:t>
          </a:r>
          <a:endParaRPr lang="nb-NO" sz="1100">
            <a:latin typeface="Arial Nova Cond Light" panose="020B0306020202020204" pitchFamily="34" charset="0"/>
          </a:endParaRPr>
        </a:p>
      </xdr:txBody>
    </xdr:sp>
    <xdr:clientData/>
  </xdr:twoCellAnchor>
  <xdr:twoCellAnchor>
    <xdr:from>
      <xdr:col>6</xdr:col>
      <xdr:colOff>57150</xdr:colOff>
      <xdr:row>16</xdr:row>
      <xdr:rowOff>15876</xdr:rowOff>
    </xdr:from>
    <xdr:to>
      <xdr:col>8</xdr:col>
      <xdr:colOff>533400</xdr:colOff>
      <xdr:row>18</xdr:row>
      <xdr:rowOff>123826</xdr:rowOff>
    </xdr:to>
    <xdr:sp macro="" textlink="">
      <xdr:nvSpPr>
        <xdr:cNvPr id="5" name="Callout: Line 4">
          <a:extLst>
            <a:ext uri="{FF2B5EF4-FFF2-40B4-BE49-F238E27FC236}">
              <a16:creationId xmlns:a16="http://schemas.microsoft.com/office/drawing/2014/main" id="{AF43F03C-52FC-4CDC-BCB6-A6CEE7DE9DD7}"/>
            </a:ext>
          </a:extLst>
        </xdr:cNvPr>
        <xdr:cNvSpPr/>
      </xdr:nvSpPr>
      <xdr:spPr>
        <a:xfrm>
          <a:off x="5372100" y="2730501"/>
          <a:ext cx="1695450" cy="469900"/>
        </a:xfrm>
        <a:prstGeom prst="borderCallout1">
          <a:avLst>
            <a:gd name="adj1" fmla="val 18750"/>
            <a:gd name="adj2" fmla="val -8333"/>
            <a:gd name="adj3" fmla="val 59602"/>
            <a:gd name="adj4" fmla="val -332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latin typeface="Arial Nova Cond Light" panose="020B0306020202020204" pitchFamily="34" charset="0"/>
            </a:rPr>
            <a:t>Multiplier</a:t>
          </a:r>
          <a:r>
            <a:rPr lang="nb-NO" sz="1100" baseline="0">
              <a:latin typeface="Arial Nova Cond Light" panose="020B0306020202020204" pitchFamily="34" charset="0"/>
            </a:rPr>
            <a:t>, can be adjusted at Nord Pool's discretion.</a:t>
          </a:r>
          <a:endParaRPr lang="nb-NO" sz="1100">
            <a:latin typeface="Arial Nova Cond Light" panose="020B0306020202020204" pitchFamily="34" charset="0"/>
          </a:endParaRPr>
        </a:p>
      </xdr:txBody>
    </xdr:sp>
    <xdr:clientData/>
  </xdr:twoCellAnchor>
  <xdr:twoCellAnchor>
    <xdr:from>
      <xdr:col>4</xdr:col>
      <xdr:colOff>466725</xdr:colOff>
      <xdr:row>6</xdr:row>
      <xdr:rowOff>152400</xdr:rowOff>
    </xdr:from>
    <xdr:to>
      <xdr:col>5</xdr:col>
      <xdr:colOff>552450</xdr:colOff>
      <xdr:row>8</xdr:row>
      <xdr:rowOff>0</xdr:rowOff>
    </xdr:to>
    <xdr:sp macro="" textlink="">
      <xdr:nvSpPr>
        <xdr:cNvPr id="3" name="TextBox 2">
          <a:extLst>
            <a:ext uri="{FF2B5EF4-FFF2-40B4-BE49-F238E27FC236}">
              <a16:creationId xmlns:a16="http://schemas.microsoft.com/office/drawing/2014/main" id="{704B98FD-1EC0-44EE-AC54-38AD3E9D6764}"/>
            </a:ext>
          </a:extLst>
        </xdr:cNvPr>
        <xdr:cNvSpPr txBox="1"/>
      </xdr:nvSpPr>
      <xdr:spPr>
        <a:xfrm>
          <a:off x="4743450" y="1295400"/>
          <a:ext cx="742950" cy="2286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50">
              <a:solidFill>
                <a:schemeClr val="bg1"/>
              </a:solidFill>
              <a:latin typeface="Arial Nova Cond Light" panose="020B0306020202020204" pitchFamily="34" charset="0"/>
            </a:rPr>
            <a:t>Input Cells</a:t>
          </a:r>
        </a:p>
      </xdr:txBody>
    </xdr:sp>
    <xdr:clientData/>
  </xdr:twoCellAnchor>
  <xdr:twoCellAnchor>
    <xdr:from>
      <xdr:col>3</xdr:col>
      <xdr:colOff>76200</xdr:colOff>
      <xdr:row>7</xdr:row>
      <xdr:rowOff>66675</xdr:rowOff>
    </xdr:from>
    <xdr:to>
      <xdr:col>4</xdr:col>
      <xdr:colOff>381000</xdr:colOff>
      <xdr:row>8</xdr:row>
      <xdr:rowOff>38100</xdr:rowOff>
    </xdr:to>
    <xdr:cxnSp macro="">
      <xdr:nvCxnSpPr>
        <xdr:cNvPr id="9" name="Straight Connector 8">
          <a:extLst>
            <a:ext uri="{FF2B5EF4-FFF2-40B4-BE49-F238E27FC236}">
              <a16:creationId xmlns:a16="http://schemas.microsoft.com/office/drawing/2014/main" id="{25027E14-FECD-4AA0-BFAC-FB266C384F1B}"/>
            </a:ext>
          </a:extLst>
        </xdr:cNvPr>
        <xdr:cNvCxnSpPr/>
      </xdr:nvCxnSpPr>
      <xdr:spPr>
        <a:xfrm flipH="1">
          <a:off x="4038600" y="1400175"/>
          <a:ext cx="619125"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76197</xdr:colOff>
      <xdr:row>0</xdr:row>
      <xdr:rowOff>495299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800097" cy="495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474-CABE-466E-B811-2F8D67B1AA75}">
  <dimension ref="A1:E14"/>
  <sheetViews>
    <sheetView workbookViewId="0">
      <selection activeCell="C11" sqref="C11"/>
    </sheetView>
  </sheetViews>
  <sheetFormatPr defaultColWidth="0" defaultRowHeight="14.4" zeroHeight="1" x14ac:dyDescent="0.3"/>
  <cols>
    <col min="1" max="1" width="8.6640625" style="1" customWidth="1"/>
    <col min="2" max="2" width="24" style="1" customWidth="1"/>
    <col min="3" max="3" width="18.6640625" style="1" customWidth="1"/>
    <col min="4" max="5" width="8.6640625" style="1" customWidth="1"/>
    <col min="6" max="16384" width="8.6640625" style="1" hidden="1"/>
  </cols>
  <sheetData>
    <row r="1" spans="2:3" x14ac:dyDescent="0.3"/>
    <row r="2" spans="2:3" x14ac:dyDescent="0.3"/>
    <row r="3" spans="2:3" x14ac:dyDescent="0.3"/>
    <row r="4" spans="2:3" x14ac:dyDescent="0.3"/>
    <row r="5" spans="2:3" x14ac:dyDescent="0.3"/>
    <row r="6" spans="2:3" x14ac:dyDescent="0.3"/>
    <row r="7" spans="2:3" x14ac:dyDescent="0.3">
      <c r="B7" s="24" t="s">
        <v>55</v>
      </c>
      <c r="C7" s="25" t="s">
        <v>56</v>
      </c>
    </row>
    <row r="8" spans="2:3" x14ac:dyDescent="0.3">
      <c r="B8" s="26" t="s">
        <v>57</v>
      </c>
      <c r="C8" s="23">
        <v>30000</v>
      </c>
    </row>
    <row r="9" spans="2:3" x14ac:dyDescent="0.3">
      <c r="B9" s="27" t="s">
        <v>58</v>
      </c>
      <c r="C9" s="28">
        <f>TradingMarginCalculator!C24</f>
        <v>0</v>
      </c>
    </row>
    <row r="10" spans="2:3" x14ac:dyDescent="0.3">
      <c r="B10" s="26" t="s">
        <v>50</v>
      </c>
      <c r="C10" s="23">
        <f ca="1">SettlementMarginCalculator!C21</f>
        <v>0</v>
      </c>
    </row>
    <row r="11" spans="2:3" ht="15" thickBot="1" x14ac:dyDescent="0.35">
      <c r="B11" s="26" t="s">
        <v>59</v>
      </c>
      <c r="C11" s="29">
        <v>0</v>
      </c>
    </row>
    <row r="12" spans="2:3" ht="18.600000000000001" thickBot="1" x14ac:dyDescent="0.4">
      <c r="B12" s="30" t="s">
        <v>60</v>
      </c>
      <c r="C12" s="31">
        <f ca="1">MAX(C8,SUM(C9:C10))+C11</f>
        <v>30000</v>
      </c>
    </row>
    <row r="13" spans="2:3" x14ac:dyDescent="0.3"/>
    <row r="14" spans="2:3" x14ac:dyDescent="0.3"/>
  </sheetData>
  <sheetProtection algorithmName="SHA-512" hashValue="ZCyoxQdzrSTEmXEAa/le+f/ltPTOAFbf9nsZ5Ur7+7L39RPZfkJM/XKmzbRrclChvY/VFmdXtuMNCx9yAc+Jnw==" saltValue="fuBKY9aUCPTU24kg1qTsaQ==" spinCount="100000" sheet="1" objects="1" scenarios="1"/>
  <pageMargins left="0.7" right="0.7" top="0.75" bottom="0.75" header="0.3" footer="0.3"/>
  <ignoredErrors>
    <ignoredError sqref="C10"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38"/>
  <sheetViews>
    <sheetView workbookViewId="0">
      <selection activeCell="E25" sqref="E25"/>
    </sheetView>
  </sheetViews>
  <sheetFormatPr defaultColWidth="0" defaultRowHeight="14.4" zeroHeight="1" x14ac:dyDescent="0.3"/>
  <cols>
    <col min="1" max="1" width="12.33203125" style="1" customWidth="1"/>
    <col min="2" max="2" width="25.44140625" customWidth="1"/>
    <col min="3" max="3" width="19.44140625" customWidth="1"/>
    <col min="4" max="4" width="13.33203125" customWidth="1"/>
    <col min="5" max="5" width="23.33203125" bestFit="1" customWidth="1"/>
    <col min="6" max="6" width="19.44140625" customWidth="1"/>
    <col min="7" max="7" width="21.6640625" customWidth="1"/>
    <col min="8" max="8" width="9" customWidth="1"/>
    <col min="9" max="11" width="1.33203125" hidden="1"/>
    <col min="12" max="35" width="1.33203125" style="1" hidden="1"/>
    <col min="36" max="64" width="1.33203125" hidden="1"/>
    <col min="65" max="16383" width="9.33203125" hidden="1"/>
    <col min="16384" max="16384" width="1.33203125" hidden="1"/>
  </cols>
  <sheetData>
    <row r="1" spans="2:11" s="1" customFormat="1" ht="42" customHeight="1" x14ac:dyDescent="0.3"/>
    <row r="2" spans="2:11" x14ac:dyDescent="0.3">
      <c r="B2" s="11" t="s">
        <v>18</v>
      </c>
      <c r="C2" s="6"/>
      <c r="D2" s="6"/>
      <c r="E2" s="6"/>
      <c r="F2" s="7"/>
      <c r="G2" s="7"/>
      <c r="H2" s="2"/>
      <c r="I2" s="2"/>
      <c r="J2" s="2"/>
      <c r="K2" s="2"/>
    </row>
    <row r="3" spans="2:11" x14ac:dyDescent="0.3">
      <c r="B3" s="11" t="s">
        <v>19</v>
      </c>
      <c r="C3" s="6"/>
      <c r="D3" s="6"/>
      <c r="E3" s="6"/>
      <c r="F3" s="7"/>
      <c r="G3" s="7"/>
      <c r="H3" s="2"/>
      <c r="I3" s="2"/>
      <c r="J3" s="2"/>
      <c r="K3" s="2"/>
    </row>
    <row r="4" spans="2:11" s="1" customFormat="1" x14ac:dyDescent="0.3"/>
    <row r="5" spans="2:11" s="1" customFormat="1" x14ac:dyDescent="0.3">
      <c r="B5" s="16" t="s">
        <v>15</v>
      </c>
      <c r="C5" s="16" t="s">
        <v>0</v>
      </c>
      <c r="D5" s="16" t="s">
        <v>24</v>
      </c>
      <c r="E5" s="15" t="s">
        <v>29</v>
      </c>
      <c r="F5" s="16" t="s">
        <v>16</v>
      </c>
      <c r="G5" s="16" t="s">
        <v>27</v>
      </c>
    </row>
    <row r="6" spans="2:11" s="1" customFormat="1" x14ac:dyDescent="0.3">
      <c r="B6" s="19" t="s">
        <v>17</v>
      </c>
      <c r="C6" s="19" t="s">
        <v>4</v>
      </c>
      <c r="D6" s="19" t="str">
        <f t="shared" ref="D6:D19" si="0">IF(E6=0,"",IF(E6&gt;0,"Buy","Sell"))</f>
        <v/>
      </c>
      <c r="E6" s="33">
        <v>0</v>
      </c>
      <c r="F6" s="12">
        <f>IF(E6&gt;0,VLOOKUP(C6,RiskPrices!$B$3:$E$16,3,FALSE),VLOOKUP(TradingMarginCalculator!C6,RiskPrices!$B$3:$E$16,4,FALSE))</f>
        <v>40</v>
      </c>
      <c r="G6" s="13">
        <f t="shared" ref="G6:G19" si="1">E6*F6</f>
        <v>0</v>
      </c>
    </row>
    <row r="7" spans="2:11" s="1" customFormat="1" x14ac:dyDescent="0.3">
      <c r="B7" s="19" t="s">
        <v>17</v>
      </c>
      <c r="C7" s="19" t="s">
        <v>10</v>
      </c>
      <c r="D7" s="19" t="str">
        <f t="shared" si="0"/>
        <v/>
      </c>
      <c r="E7" s="33">
        <v>0</v>
      </c>
      <c r="F7" s="12">
        <f>IF(E7&gt;0,VLOOKUP(C7,RiskPrices!$B$3:$E$16,3,FALSE),VLOOKUP(TradingMarginCalculator!C7,RiskPrices!$B$3:$E$16,4,FALSE))</f>
        <v>40</v>
      </c>
      <c r="G7" s="13">
        <f t="shared" si="1"/>
        <v>0</v>
      </c>
    </row>
    <row r="8" spans="2:11" s="1" customFormat="1" x14ac:dyDescent="0.3">
      <c r="B8" s="19" t="s">
        <v>17</v>
      </c>
      <c r="C8" s="19" t="s">
        <v>6</v>
      </c>
      <c r="D8" s="19" t="str">
        <f t="shared" si="0"/>
        <v/>
      </c>
      <c r="E8" s="33"/>
      <c r="F8" s="12">
        <f>IF(E8&gt;0,VLOOKUP(C8,RiskPrices!$B$3:$E$16,3,FALSE),VLOOKUP(TradingMarginCalculator!C8,RiskPrices!$B$3:$E$16,4,FALSE))</f>
        <v>41.5</v>
      </c>
      <c r="G8" s="13">
        <f t="shared" si="1"/>
        <v>0</v>
      </c>
    </row>
    <row r="9" spans="2:11" s="1" customFormat="1" x14ac:dyDescent="0.3">
      <c r="B9" s="19" t="s">
        <v>17</v>
      </c>
      <c r="C9" s="19" t="s">
        <v>7</v>
      </c>
      <c r="D9" s="19" t="str">
        <f t="shared" si="0"/>
        <v/>
      </c>
      <c r="E9" s="33">
        <v>0</v>
      </c>
      <c r="F9" s="12">
        <f>IF(E9&gt;0,VLOOKUP(C9,RiskPrices!$B$3:$E$16,3,FALSE),VLOOKUP(TradingMarginCalculator!C9,RiskPrices!$B$3:$E$16,4,FALSE))</f>
        <v>41</v>
      </c>
      <c r="G9" s="13">
        <f t="shared" si="1"/>
        <v>0</v>
      </c>
    </row>
    <row r="10" spans="2:11" s="1" customFormat="1" x14ac:dyDescent="0.3">
      <c r="B10" s="19" t="s">
        <v>17</v>
      </c>
      <c r="C10" s="19" t="s">
        <v>8</v>
      </c>
      <c r="D10" s="19" t="str">
        <f t="shared" si="0"/>
        <v/>
      </c>
      <c r="E10" s="33">
        <v>0</v>
      </c>
      <c r="F10" s="12">
        <f>IF(E10&gt;0,VLOOKUP(C10,RiskPrices!$B$3:$E$16,3,FALSE),VLOOKUP(TradingMarginCalculator!C10,RiskPrices!$B$3:$E$16,4,FALSE))</f>
        <v>41.5</v>
      </c>
      <c r="G10" s="13">
        <f t="shared" si="1"/>
        <v>0</v>
      </c>
    </row>
    <row r="11" spans="2:11" s="1" customFormat="1" x14ac:dyDescent="0.3">
      <c r="B11" s="19" t="s">
        <v>17</v>
      </c>
      <c r="C11" s="19" t="s">
        <v>5</v>
      </c>
      <c r="D11" s="19" t="str">
        <f t="shared" si="0"/>
        <v/>
      </c>
      <c r="E11" s="33"/>
      <c r="F11" s="12">
        <f>IF(E11&gt;0,VLOOKUP(C11,RiskPrices!$B$3:$E$16,3,FALSE),VLOOKUP(TradingMarginCalculator!C11,RiskPrices!$B$3:$E$16,4,FALSE))</f>
        <v>36.5</v>
      </c>
      <c r="G11" s="13">
        <f t="shared" si="1"/>
        <v>0</v>
      </c>
    </row>
    <row r="12" spans="2:11" s="1" customFormat="1" x14ac:dyDescent="0.3">
      <c r="B12" s="19" t="s">
        <v>17</v>
      </c>
      <c r="C12" s="19" t="s">
        <v>9</v>
      </c>
      <c r="D12" s="19" t="str">
        <f t="shared" si="0"/>
        <v/>
      </c>
      <c r="E12" s="33">
        <v>0</v>
      </c>
      <c r="F12" s="12">
        <f>IF(E12&gt;0,VLOOKUP(C12,RiskPrices!$B$3:$E$16,3,FALSE),VLOOKUP(TradingMarginCalculator!C12,RiskPrices!$B$3:$E$16,4,FALSE))</f>
        <v>39</v>
      </c>
      <c r="G12" s="13">
        <f t="shared" si="1"/>
        <v>0</v>
      </c>
    </row>
    <row r="13" spans="2:11" s="1" customFormat="1" x14ac:dyDescent="0.3">
      <c r="B13" s="19" t="s">
        <v>17</v>
      </c>
      <c r="C13" s="19" t="s">
        <v>11</v>
      </c>
      <c r="D13" s="19" t="str">
        <f t="shared" si="0"/>
        <v/>
      </c>
      <c r="E13" s="33">
        <v>0</v>
      </c>
      <c r="F13" s="12">
        <f>IF(E13&gt;0,VLOOKUP(C13,RiskPrices!$B$3:$E$16,3,FALSE),VLOOKUP(TradingMarginCalculator!C13,RiskPrices!$B$3:$E$16,4,FALSE))</f>
        <v>39.5</v>
      </c>
      <c r="G13" s="13">
        <f t="shared" si="1"/>
        <v>0</v>
      </c>
    </row>
    <row r="14" spans="2:11" s="1" customFormat="1" x14ac:dyDescent="0.3">
      <c r="B14" s="19" t="s">
        <v>17</v>
      </c>
      <c r="C14" s="19" t="s">
        <v>12</v>
      </c>
      <c r="D14" s="19" t="str">
        <f>IF(E14=0,"",IF(E14&gt;0,"Buy","Sell"))</f>
        <v/>
      </c>
      <c r="E14" s="33">
        <v>0</v>
      </c>
      <c r="F14" s="12">
        <f>IF(E14&gt;0,VLOOKUP(C14,RiskPrices!$B$3:$E$16,3,FALSE),VLOOKUP(TradingMarginCalculator!C14,RiskPrices!$B$3:$E$16,4,FALSE))</f>
        <v>40.5</v>
      </c>
      <c r="G14" s="13">
        <f t="shared" si="1"/>
        <v>0</v>
      </c>
    </row>
    <row r="15" spans="2:11" s="1" customFormat="1" x14ac:dyDescent="0.3">
      <c r="B15" s="19" t="s">
        <v>17</v>
      </c>
      <c r="C15" s="19" t="s">
        <v>30</v>
      </c>
      <c r="D15" s="19" t="str">
        <f>IF(E14=0,"",IF(E14&gt;0,"Buy","Sell"))</f>
        <v/>
      </c>
      <c r="E15" s="33">
        <v>0</v>
      </c>
      <c r="F15" s="12">
        <f>IF(E15&gt;0,VLOOKUP(C15,RiskPrices!$B$3:$E$16,3,FALSE),VLOOKUP(TradingMarginCalculator!C15,RiskPrices!$B$3:$E$16,4,FALSE))</f>
        <v>44.5</v>
      </c>
      <c r="G15" s="13">
        <f t="shared" si="1"/>
        <v>0</v>
      </c>
    </row>
    <row r="16" spans="2:11" s="1" customFormat="1" x14ac:dyDescent="0.3">
      <c r="B16" s="19" t="s">
        <v>17</v>
      </c>
      <c r="C16" s="19" t="s">
        <v>31</v>
      </c>
      <c r="D16" s="19" t="str">
        <f>IF(E14=0,"",IF(E14&gt;0,"Buy","Sell"))</f>
        <v/>
      </c>
      <c r="E16" s="33">
        <v>0</v>
      </c>
      <c r="F16" s="12">
        <f>IF(E16&gt;0,VLOOKUP(C16,RiskPrices!$B$3:$E$16,3,FALSE),VLOOKUP(TradingMarginCalculator!C16,RiskPrices!$B$3:$E$16,4,FALSE))</f>
        <v>43</v>
      </c>
      <c r="G16" s="13">
        <f t="shared" si="1"/>
        <v>0</v>
      </c>
    </row>
    <row r="17" spans="2:9" s="1" customFormat="1" x14ac:dyDescent="0.3">
      <c r="B17" s="19" t="s">
        <v>17</v>
      </c>
      <c r="C17" s="19" t="s">
        <v>32</v>
      </c>
      <c r="D17" s="19" t="str">
        <f>IF(E14=0,"",IF(E14&gt;0,"Buy","Sell"))</f>
        <v/>
      </c>
      <c r="E17" s="33">
        <v>0</v>
      </c>
      <c r="F17" s="12">
        <f>IF(E17&gt;0,VLOOKUP(C17,RiskPrices!$B$3:$E$16,3,FALSE),VLOOKUP(TradingMarginCalculator!C17,RiskPrices!$B$3:$E$16,4,FALSE))</f>
        <v>43.5</v>
      </c>
      <c r="G17" s="13">
        <f t="shared" si="1"/>
        <v>0</v>
      </c>
    </row>
    <row r="18" spans="2:9" s="1" customFormat="1" x14ac:dyDescent="0.3">
      <c r="B18" s="19" t="s">
        <v>17</v>
      </c>
      <c r="C18" s="19" t="s">
        <v>33</v>
      </c>
      <c r="D18" s="19" t="str">
        <f>IF(E14=0,"",IF(E14&gt;0,"Buy","Sell"))</f>
        <v/>
      </c>
      <c r="E18" s="33">
        <v>0</v>
      </c>
      <c r="F18" s="12">
        <f>IF(E18&gt;0,VLOOKUP(C18,RiskPrices!$B$3:$E$16,3,FALSE),VLOOKUP(TradingMarginCalculator!C18,RiskPrices!$B$3:$E$16,4,FALSE))</f>
        <v>40.5</v>
      </c>
      <c r="G18" s="13">
        <f t="shared" si="1"/>
        <v>0</v>
      </c>
    </row>
    <row r="19" spans="2:9" s="1" customFormat="1" x14ac:dyDescent="0.3">
      <c r="B19" s="19" t="s">
        <v>17</v>
      </c>
      <c r="C19" s="19" t="s">
        <v>13</v>
      </c>
      <c r="D19" s="19" t="str">
        <f t="shared" si="0"/>
        <v/>
      </c>
      <c r="E19" s="33">
        <v>0</v>
      </c>
      <c r="F19" s="12">
        <f>IF(E19&gt;0,VLOOKUP(C19,RiskPrices!$B$3:$E$16,3,FALSE),VLOOKUP(TradingMarginCalculator!C19,RiskPrices!$B$3:$E$16,4,FALSE))</f>
        <v>42.5</v>
      </c>
      <c r="G19" s="13">
        <f t="shared" si="1"/>
        <v>0</v>
      </c>
    </row>
    <row r="20" spans="2:9" s="1" customFormat="1" ht="15" thickBot="1" x14ac:dyDescent="0.35"/>
    <row r="21" spans="2:9" s="1" customFormat="1" x14ac:dyDescent="0.3">
      <c r="B21" s="4" t="s">
        <v>28</v>
      </c>
      <c r="C21" s="17">
        <f>SUM(((SUMIF(G6:G19,"&gt;0",G6:G19))*C23),((SUMIF(G6:G19,"&lt;0",G6:G19))*C23))</f>
        <v>0</v>
      </c>
      <c r="F21" s="35" t="s">
        <v>22</v>
      </c>
      <c r="G21" s="36"/>
    </row>
    <row r="22" spans="2:9" s="1" customFormat="1" x14ac:dyDescent="0.3">
      <c r="B22" s="5" t="s">
        <v>39</v>
      </c>
      <c r="C22" s="34" t="s">
        <v>37</v>
      </c>
      <c r="F22" s="37"/>
      <c r="G22" s="38"/>
    </row>
    <row r="23" spans="2:9" s="1" customFormat="1" ht="15" thickBot="1" x14ac:dyDescent="0.35">
      <c r="B23" s="5" t="s">
        <v>20</v>
      </c>
      <c r="C23" s="20">
        <f>_xlfn.IFS(C22="Normal",RiskPrices!C19,TradingMarginCalculator!C22="Easter",RiskPrices!D19,TradingMarginCalculator!C22="Christmas",RiskPrices!E19)</f>
        <v>1</v>
      </c>
      <c r="F23" s="37"/>
      <c r="G23" s="38"/>
    </row>
    <row r="24" spans="2:9" s="1" customFormat="1" ht="18.600000000000001" thickBot="1" x14ac:dyDescent="0.4">
      <c r="B24" s="14" t="s">
        <v>21</v>
      </c>
      <c r="C24" s="18">
        <f>IF((C21)&lt;0,0,C21)</f>
        <v>0</v>
      </c>
      <c r="F24" s="37"/>
      <c r="G24" s="38"/>
    </row>
    <row r="25" spans="2:9" s="1" customFormat="1" x14ac:dyDescent="0.3">
      <c r="F25" s="37"/>
      <c r="G25" s="38"/>
      <c r="I25" s="1" t="s">
        <v>37</v>
      </c>
    </row>
    <row r="26" spans="2:9" s="1" customFormat="1" ht="15" thickBot="1" x14ac:dyDescent="0.35">
      <c r="F26" s="39"/>
      <c r="G26" s="40"/>
      <c r="I26" s="1" t="s">
        <v>36</v>
      </c>
    </row>
    <row r="27" spans="2:9" s="1" customFormat="1" x14ac:dyDescent="0.3">
      <c r="I27" s="1" t="s">
        <v>35</v>
      </c>
    </row>
    <row r="28" spans="2:9" s="1" customFormat="1" x14ac:dyDescent="0.3"/>
    <row r="29" spans="2:9" s="1" customFormat="1" hidden="1" x14ac:dyDescent="0.3"/>
    <row r="30" spans="2:9" s="1" customFormat="1" hidden="1" x14ac:dyDescent="0.3"/>
    <row r="31" spans="2:9" s="1" customFormat="1" hidden="1" x14ac:dyDescent="0.3"/>
    <row r="32" spans="2:9" s="1" customFormat="1" hidden="1" x14ac:dyDescent="0.3"/>
    <row r="33" s="1" customFormat="1" hidden="1" x14ac:dyDescent="0.3"/>
    <row r="34" s="1" customFormat="1" hidden="1" x14ac:dyDescent="0.3"/>
    <row r="35" s="1" customFormat="1" hidden="1" x14ac:dyDescent="0.3"/>
    <row r="36" s="1" customFormat="1" hidden="1" x14ac:dyDescent="0.3"/>
    <row r="37" s="1" customFormat="1" hidden="1" x14ac:dyDescent="0.3"/>
    <row r="38" s="1" customFormat="1" hidden="1" x14ac:dyDescent="0.3"/>
  </sheetData>
  <sheetProtection algorithmName="SHA-512" hashValue="JG+u4hqf6fz2RCY1QirX8Rme2h4E05AfCBrx1qopAFjHG+CKoJK44EafEdXLm8UjrrpcmWFRXVL3zgLgcRUYig==" saltValue="CDedcNgZd/Eb8cctxJm/0Q==" spinCount="100000" sheet="1" objects="1" scenarios="1"/>
  <mergeCells count="1">
    <mergeCell ref="F21:G26"/>
  </mergeCells>
  <conditionalFormatting sqref="E6:E19">
    <cfRule type="cellIs" dxfId="10" priority="10" operator="equal">
      <formula>0</formula>
    </cfRule>
    <cfRule type="cellIs" dxfId="9" priority="12" operator="lessThan">
      <formula>0</formula>
    </cfRule>
    <cfRule type="cellIs" dxfId="8" priority="13" operator="greaterThan">
      <formula>0</formula>
    </cfRule>
  </conditionalFormatting>
  <conditionalFormatting sqref="G6:G19">
    <cfRule type="cellIs" dxfId="7" priority="1" operator="equal">
      <formula>0</formula>
    </cfRule>
    <cfRule type="cellIs" dxfId="6" priority="2" operator="lessThan">
      <formula>0</formula>
    </cfRule>
    <cfRule type="cellIs" dxfId="5" priority="3" operator="greaterThan">
      <formula>0</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CC98-0825-4F19-9233-2268CC9C4F26}">
  <dimension ref="A1:J32"/>
  <sheetViews>
    <sheetView topLeftCell="A4" workbookViewId="0">
      <selection activeCell="C10" sqref="C10"/>
    </sheetView>
  </sheetViews>
  <sheetFormatPr defaultColWidth="0" defaultRowHeight="14.4" zeroHeight="1" x14ac:dyDescent="0.3"/>
  <cols>
    <col min="1" max="1" width="8.6640625" style="1" customWidth="1"/>
    <col min="2" max="2" width="22.88671875" style="1" customWidth="1"/>
    <col min="3" max="3" width="27.88671875" style="1" customWidth="1"/>
    <col min="4" max="4" width="4.6640625" style="1" customWidth="1"/>
    <col min="5" max="5" width="9.88671875" style="1" customWidth="1"/>
    <col min="6" max="10" width="8.6640625" style="1" customWidth="1"/>
    <col min="11" max="16384" width="8.6640625" style="1" hidden="1"/>
  </cols>
  <sheetData>
    <row r="1" spans="2:9" x14ac:dyDescent="0.3"/>
    <row r="2" spans="2:9" x14ac:dyDescent="0.3"/>
    <row r="3" spans="2:9" x14ac:dyDescent="0.3"/>
    <row r="4" spans="2:9" x14ac:dyDescent="0.3"/>
    <row r="5" spans="2:9" x14ac:dyDescent="0.3">
      <c r="B5" s="11" t="s">
        <v>52</v>
      </c>
      <c r="C5" s="6"/>
      <c r="D5" s="6"/>
      <c r="E5" s="6"/>
      <c r="F5" s="7"/>
      <c r="G5" s="7"/>
      <c r="H5" s="11"/>
      <c r="I5" s="11"/>
    </row>
    <row r="6" spans="2:9" x14ac:dyDescent="0.3">
      <c r="B6" s="11" t="s">
        <v>51</v>
      </c>
      <c r="C6" s="6"/>
      <c r="D6" s="6"/>
      <c r="E6" s="6"/>
      <c r="F6" s="7"/>
      <c r="G6" s="7"/>
      <c r="H6" s="11"/>
      <c r="I6" s="11"/>
    </row>
    <row r="7" spans="2:9" x14ac:dyDescent="0.3"/>
    <row r="8" spans="2:9" x14ac:dyDescent="0.3"/>
    <row r="9" spans="2:9" x14ac:dyDescent="0.3">
      <c r="B9" s="16" t="s">
        <v>48</v>
      </c>
      <c r="C9" s="15" t="s">
        <v>54</v>
      </c>
    </row>
    <row r="10" spans="2:9" x14ac:dyDescent="0.3">
      <c r="B10" s="19" t="s">
        <v>43</v>
      </c>
      <c r="C10" s="3">
        <f t="shared" ref="C10" ca="1" si="0">RANDBETWEEN(-100000,100000)</f>
        <v>-63260</v>
      </c>
      <c r="D10" s="1" t="s">
        <v>40</v>
      </c>
    </row>
    <row r="11" spans="2:9" x14ac:dyDescent="0.3">
      <c r="B11" s="19" t="s">
        <v>44</v>
      </c>
      <c r="C11" s="3">
        <v>0</v>
      </c>
      <c r="D11" s="1" t="s">
        <v>40</v>
      </c>
    </row>
    <row r="12" spans="2:9" x14ac:dyDescent="0.3">
      <c r="B12" s="19" t="s">
        <v>45</v>
      </c>
      <c r="C12" s="3">
        <v>0</v>
      </c>
      <c r="D12" s="1" t="s">
        <v>40</v>
      </c>
    </row>
    <row r="13" spans="2:9" x14ac:dyDescent="0.3">
      <c r="B13" s="19" t="s">
        <v>46</v>
      </c>
      <c r="C13" s="3">
        <v>0</v>
      </c>
      <c r="D13" s="1" t="s">
        <v>40</v>
      </c>
    </row>
    <row r="14" spans="2:9" x14ac:dyDescent="0.3">
      <c r="B14" s="19" t="s">
        <v>47</v>
      </c>
      <c r="C14" s="3">
        <v>0</v>
      </c>
      <c r="D14" s="1" t="s">
        <v>40</v>
      </c>
    </row>
    <row r="15" spans="2:9" x14ac:dyDescent="0.3">
      <c r="B15" s="19" t="s">
        <v>42</v>
      </c>
      <c r="C15" s="3">
        <v>0</v>
      </c>
      <c r="D15" s="1" t="s">
        <v>40</v>
      </c>
    </row>
    <row r="16" spans="2:9" x14ac:dyDescent="0.3">
      <c r="B16" s="19" t="s">
        <v>41</v>
      </c>
      <c r="C16" s="3">
        <v>0</v>
      </c>
      <c r="D16" s="1" t="s">
        <v>40</v>
      </c>
    </row>
    <row r="17" spans="2:6" x14ac:dyDescent="0.3"/>
    <row r="18" spans="2:6" x14ac:dyDescent="0.3">
      <c r="B18" s="16" t="s">
        <v>48</v>
      </c>
      <c r="C18" s="15" t="s">
        <v>61</v>
      </c>
      <c r="E18" s="15" t="s">
        <v>49</v>
      </c>
    </row>
    <row r="19" spans="2:6" x14ac:dyDescent="0.3">
      <c r="B19" s="19" t="s">
        <v>17</v>
      </c>
      <c r="C19" s="32">
        <f ca="1">MAX(0,C10:C16)</f>
        <v>0</v>
      </c>
      <c r="E19" s="17">
        <v>1</v>
      </c>
    </row>
    <row r="20" spans="2:6" ht="15" thickBot="1" x14ac:dyDescent="0.35"/>
    <row r="21" spans="2:6" ht="18.600000000000001" thickBot="1" x14ac:dyDescent="0.4">
      <c r="B21" s="14" t="s">
        <v>50</v>
      </c>
      <c r="C21" s="18">
        <f ca="1">C19*E19</f>
        <v>0</v>
      </c>
    </row>
    <row r="22" spans="2:6" ht="15" thickBot="1" x14ac:dyDescent="0.35"/>
    <row r="23" spans="2:6" ht="14.4" customHeight="1" x14ac:dyDescent="0.3">
      <c r="E23" s="41" t="s">
        <v>53</v>
      </c>
      <c r="F23" s="41"/>
    </row>
    <row r="24" spans="2:6" x14ac:dyDescent="0.3">
      <c r="E24" s="42"/>
      <c r="F24" s="42"/>
    </row>
    <row r="25" spans="2:6" x14ac:dyDescent="0.3">
      <c r="E25" s="42"/>
      <c r="F25" s="42"/>
    </row>
    <row r="26" spans="2:6" x14ac:dyDescent="0.3">
      <c r="E26" s="42"/>
      <c r="F26" s="42"/>
    </row>
    <row r="27" spans="2:6" x14ac:dyDescent="0.3">
      <c r="E27" s="42"/>
      <c r="F27" s="42"/>
    </row>
    <row r="28" spans="2:6" x14ac:dyDescent="0.3">
      <c r="E28" s="42"/>
      <c r="F28" s="42"/>
    </row>
    <row r="29" spans="2:6" x14ac:dyDescent="0.3">
      <c r="E29" s="42"/>
      <c r="F29" s="42"/>
    </row>
    <row r="30" spans="2:6" x14ac:dyDescent="0.3">
      <c r="E30" s="42"/>
      <c r="F30" s="42"/>
    </row>
    <row r="31" spans="2:6" x14ac:dyDescent="0.3">
      <c r="E31" s="42"/>
      <c r="F31" s="42"/>
    </row>
    <row r="32" spans="2:6" x14ac:dyDescent="0.3"/>
  </sheetData>
  <sheetProtection algorithmName="SHA-512" hashValue="GcaIFFfTqf/XGQ4HZPzh2iA9IjmhSnXl2GpXqZ2Q0c1CEAxBpLEZ3jWSlE4LnFZCwU5hZuya1Q8HKLIWZMJr6A==" saltValue="VU2EXi3eZXrKCgbWMqKq/w==" spinCount="100000" sheet="1" objects="1" scenarios="1"/>
  <mergeCells count="1">
    <mergeCell ref="E23:F31"/>
  </mergeCells>
  <phoneticPr fontId="18" type="noConversion"/>
  <conditionalFormatting sqref="C10:C16">
    <cfRule type="cellIs" dxfId="4" priority="10" operator="equal">
      <formula>0</formula>
    </cfRule>
    <cfRule type="cellIs" dxfId="3" priority="11" operator="lessThan">
      <formula>0</formula>
    </cfRule>
    <cfRule type="cellIs" dxfId="2" priority="12" operator="greaterThan">
      <formula>0</formula>
    </cfRule>
  </conditionalFormatting>
  <conditionalFormatting sqref="C19">
    <cfRule type="cellIs" dxfId="1" priority="7" operator="equal">
      <formula>0</formula>
    </cfRule>
    <cfRule type="cellIs" dxfId="0" priority="8" operator="lessThan">
      <formula>0</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tabSelected="1" workbookViewId="0">
      <selection activeCell="D17" sqref="D17"/>
    </sheetView>
  </sheetViews>
  <sheetFormatPr defaultColWidth="0" defaultRowHeight="14.4" zeroHeight="1" x14ac:dyDescent="0.3"/>
  <cols>
    <col min="1" max="1" width="10.6640625" style="1" customWidth="1"/>
    <col min="2" max="2" width="16" style="1" bestFit="1" customWidth="1"/>
    <col min="3" max="3" width="9.33203125" style="1" customWidth="1"/>
    <col min="4" max="4" width="9.5546875" style="1" bestFit="1" customWidth="1"/>
    <col min="5" max="5" width="10.33203125" style="1" bestFit="1" customWidth="1"/>
    <col min="6" max="6" width="5.33203125" style="1" customWidth="1"/>
    <col min="7" max="7" width="50" style="1" customWidth="1"/>
    <col min="8" max="8" width="9.33203125" style="1" customWidth="1"/>
    <col min="9" max="16384" width="9.33203125" style="1" hidden="1"/>
  </cols>
  <sheetData>
    <row r="1" spans="2:7" ht="44.25" customHeight="1" x14ac:dyDescent="0.3"/>
    <row r="2" spans="2:7" x14ac:dyDescent="0.3">
      <c r="B2" s="8" t="s">
        <v>0</v>
      </c>
      <c r="C2" s="8" t="s">
        <v>1</v>
      </c>
      <c r="D2" s="8" t="s">
        <v>2</v>
      </c>
      <c r="E2" s="8" t="s">
        <v>3</v>
      </c>
    </row>
    <row r="3" spans="2:7" x14ac:dyDescent="0.3">
      <c r="B3" s="9" t="s">
        <v>4</v>
      </c>
      <c r="C3" s="9" t="s">
        <v>14</v>
      </c>
      <c r="D3" s="9">
        <v>80</v>
      </c>
      <c r="E3" s="9">
        <f>D3/2</f>
        <v>40</v>
      </c>
    </row>
    <row r="4" spans="2:7" x14ac:dyDescent="0.3">
      <c r="B4" s="9" t="s">
        <v>10</v>
      </c>
      <c r="C4" s="9" t="s">
        <v>14</v>
      </c>
      <c r="D4" s="9">
        <v>80</v>
      </c>
      <c r="E4" s="9">
        <f t="shared" ref="E4:E16" si="0">D4/2</f>
        <v>40</v>
      </c>
    </row>
    <row r="5" spans="2:7" x14ac:dyDescent="0.3">
      <c r="B5" s="9" t="s">
        <v>6</v>
      </c>
      <c r="C5" s="9" t="s">
        <v>14</v>
      </c>
      <c r="D5" s="9">
        <v>83</v>
      </c>
      <c r="E5" s="9">
        <f t="shared" si="0"/>
        <v>41.5</v>
      </c>
    </row>
    <row r="6" spans="2:7" x14ac:dyDescent="0.3">
      <c r="B6" s="9" t="s">
        <v>7</v>
      </c>
      <c r="C6" s="9" t="s">
        <v>14</v>
      </c>
      <c r="D6" s="9">
        <v>82</v>
      </c>
      <c r="E6" s="9">
        <f t="shared" si="0"/>
        <v>41</v>
      </c>
    </row>
    <row r="7" spans="2:7" x14ac:dyDescent="0.3">
      <c r="B7" s="9" t="s">
        <v>8</v>
      </c>
      <c r="C7" s="9" t="s">
        <v>14</v>
      </c>
      <c r="D7" s="9">
        <v>83</v>
      </c>
      <c r="E7" s="9">
        <f t="shared" si="0"/>
        <v>41.5</v>
      </c>
    </row>
    <row r="8" spans="2:7" x14ac:dyDescent="0.3">
      <c r="B8" s="9" t="s">
        <v>5</v>
      </c>
      <c r="C8" s="9" t="s">
        <v>14</v>
      </c>
      <c r="D8" s="9">
        <v>73</v>
      </c>
      <c r="E8" s="9">
        <f t="shared" si="0"/>
        <v>36.5</v>
      </c>
      <c r="G8" s="11" t="s">
        <v>23</v>
      </c>
    </row>
    <row r="9" spans="2:7" x14ac:dyDescent="0.3">
      <c r="B9" s="9" t="s">
        <v>9</v>
      </c>
      <c r="C9" s="9" t="s">
        <v>14</v>
      </c>
      <c r="D9" s="9">
        <v>78</v>
      </c>
      <c r="E9" s="9">
        <f t="shared" si="0"/>
        <v>39</v>
      </c>
    </row>
    <row r="10" spans="2:7" x14ac:dyDescent="0.3">
      <c r="B10" s="9" t="s">
        <v>11</v>
      </c>
      <c r="C10" s="9" t="s">
        <v>14</v>
      </c>
      <c r="D10" s="9">
        <v>79</v>
      </c>
      <c r="E10" s="9">
        <f t="shared" si="0"/>
        <v>39.5</v>
      </c>
    </row>
    <row r="11" spans="2:7" x14ac:dyDescent="0.3">
      <c r="B11" s="9" t="s">
        <v>12</v>
      </c>
      <c r="C11" s="9" t="s">
        <v>14</v>
      </c>
      <c r="D11" s="9">
        <v>81</v>
      </c>
      <c r="E11" s="9">
        <f t="shared" si="0"/>
        <v>40.5</v>
      </c>
    </row>
    <row r="12" spans="2:7" x14ac:dyDescent="0.3">
      <c r="B12" s="9" t="s">
        <v>30</v>
      </c>
      <c r="C12" s="9" t="s">
        <v>14</v>
      </c>
      <c r="D12" s="9">
        <v>89</v>
      </c>
      <c r="E12" s="9">
        <f t="shared" si="0"/>
        <v>44.5</v>
      </c>
    </row>
    <row r="13" spans="2:7" x14ac:dyDescent="0.3">
      <c r="B13" s="9" t="s">
        <v>31</v>
      </c>
      <c r="C13" s="9" t="s">
        <v>14</v>
      </c>
      <c r="D13" s="9">
        <v>86</v>
      </c>
      <c r="E13" s="9">
        <f t="shared" si="0"/>
        <v>43</v>
      </c>
    </row>
    <row r="14" spans="2:7" x14ac:dyDescent="0.3">
      <c r="B14" s="9" t="s">
        <v>32</v>
      </c>
      <c r="C14" s="9" t="s">
        <v>14</v>
      </c>
      <c r="D14" s="9">
        <v>87</v>
      </c>
      <c r="E14" s="9">
        <f t="shared" si="0"/>
        <v>43.5</v>
      </c>
    </row>
    <row r="15" spans="2:7" x14ac:dyDescent="0.3">
      <c r="B15" s="9" t="s">
        <v>33</v>
      </c>
      <c r="C15" s="9" t="s">
        <v>14</v>
      </c>
      <c r="D15" s="9">
        <v>81</v>
      </c>
      <c r="E15" s="9">
        <f t="shared" si="0"/>
        <v>40.5</v>
      </c>
    </row>
    <row r="16" spans="2:7" x14ac:dyDescent="0.3">
      <c r="B16" s="9" t="s">
        <v>13</v>
      </c>
      <c r="C16" s="9" t="s">
        <v>25</v>
      </c>
      <c r="D16" s="9">
        <v>85</v>
      </c>
      <c r="E16" s="9">
        <f t="shared" si="0"/>
        <v>42.5</v>
      </c>
    </row>
    <row r="17" spans="2:5" x14ac:dyDescent="0.3"/>
    <row r="18" spans="2:5" x14ac:dyDescent="0.3">
      <c r="B18" s="21" t="s">
        <v>38</v>
      </c>
      <c r="C18" s="21" t="s">
        <v>37</v>
      </c>
      <c r="D18" s="21"/>
      <c r="E18" s="21"/>
    </row>
    <row r="19" spans="2:5" x14ac:dyDescent="0.3">
      <c r="B19" s="21" t="s">
        <v>34</v>
      </c>
      <c r="C19" s="22">
        <v>1</v>
      </c>
      <c r="D19" s="9"/>
      <c r="E19" s="9"/>
    </row>
    <row r="20" spans="2:5" x14ac:dyDescent="0.3"/>
    <row r="21" spans="2:5" ht="61.5" customHeight="1" x14ac:dyDescent="0.3">
      <c r="B21" s="43" t="s">
        <v>26</v>
      </c>
      <c r="C21" s="43"/>
      <c r="D21" s="43"/>
      <c r="E21" s="43"/>
    </row>
    <row r="22" spans="2:5" ht="2.4" customHeight="1" x14ac:dyDescent="0.3">
      <c r="B22" s="43"/>
      <c r="C22" s="43"/>
      <c r="D22" s="43"/>
      <c r="E22" s="43"/>
    </row>
    <row r="23" spans="2:5" ht="15" customHeight="1" x14ac:dyDescent="0.3">
      <c r="B23" s="10"/>
      <c r="C23" s="10"/>
      <c r="D23" s="10"/>
      <c r="E23" s="10"/>
    </row>
    <row r="24" spans="2:5" ht="15" hidden="1" customHeight="1" x14ac:dyDescent="0.3">
      <c r="B24" s="10"/>
      <c r="C24" s="10"/>
      <c r="D24" s="10"/>
      <c r="E24" s="10"/>
    </row>
  </sheetData>
  <sheetProtection algorithmName="SHA-512" hashValue="Yh8jt313LpDJDvLfoPLseRaBBMze7yapXJC1SupmcWnvfRt1GFEVCGW0BcxuQKN3w5b0cNNJshU3D1QLA4juTg==" saltValue="4TKqI0hQ0insxVjTzt1vOQ==" spinCount="100000" sheet="1" objects="1" scenarios="1"/>
  <mergeCells count="1">
    <mergeCell ref="B21:E2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Collateral Call</vt:lpstr>
      <vt:lpstr>TradingMarginCalculator</vt:lpstr>
      <vt:lpstr>SettlementMarginCalculator</vt:lpstr>
      <vt:lpstr>RiskPrices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Anstein Eie</dc:creator>
  <cp:lastModifiedBy>Linn Konczak</cp:lastModifiedBy>
  <dcterms:created xsi:type="dcterms:W3CDTF">2016-10-30T06:33:19Z</dcterms:created>
  <dcterms:modified xsi:type="dcterms:W3CDTF">2021-01-08T12:58:03Z</dcterms:modified>
</cp:coreProperties>
</file>