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npspotas.sharepoint.com/sites/RiskandSecurityManagement/Shared Documents/2022/Risk Prices/"/>
    </mc:Choice>
  </mc:AlternateContent>
  <xr:revisionPtr revIDLastSave="0" documentId="8_{F523352A-7E21-4145-BE0E-316E26B1C10F}" xr6:coauthVersionLast="47" xr6:coauthVersionMax="47" xr10:uidLastSave="{00000000-0000-0000-0000-000000000000}"/>
  <bookViews>
    <workbookView xWindow="-28920" yWindow="-120" windowWidth="29040" windowHeight="15720" activeTab="3" xr2:uid="{00000000-000D-0000-FFFF-FFFF00000000}"/>
  </bookViews>
  <sheets>
    <sheet name="Collateral Call" sheetId="4" r:id="rId1"/>
    <sheet name="TradingMarginCalculator" sheetId="2" r:id="rId2"/>
    <sheet name="SettlementMarginCalculator" sheetId="5" r:id="rId3"/>
    <sheet name="RiskPrices"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E4" i="1"/>
  <c r="E5" i="1"/>
  <c r="E6" i="1"/>
  <c r="E7" i="1"/>
  <c r="E8" i="1"/>
  <c r="F11" i="2" s="1"/>
  <c r="G11" i="2" s="1"/>
  <c r="E9" i="1"/>
  <c r="E10" i="1"/>
  <c r="F7" i="2" s="1"/>
  <c r="G7" i="2" s="1"/>
  <c r="E11" i="1"/>
  <c r="E12" i="1"/>
  <c r="E13" i="1"/>
  <c r="E14" i="1"/>
  <c r="E15" i="1"/>
  <c r="E16" i="1"/>
  <c r="E17" i="1"/>
  <c r="E18" i="1"/>
  <c r="F18" i="2" s="1"/>
  <c r="G18" i="2" s="1"/>
  <c r="E19" i="1"/>
  <c r="E20" i="1"/>
  <c r="E21" i="1"/>
  <c r="E22" i="1"/>
  <c r="E23" i="1"/>
  <c r="E24" i="1"/>
  <c r="F23" i="2" s="1"/>
  <c r="G23" i="2" s="1"/>
  <c r="E25" i="1"/>
  <c r="E26" i="1"/>
  <c r="E27" i="1"/>
  <c r="E28" i="1"/>
  <c r="D6" i="2"/>
  <c r="D7" i="2"/>
  <c r="D8" i="2"/>
  <c r="D9" i="2"/>
  <c r="D10" i="2"/>
  <c r="D11" i="2"/>
  <c r="D12" i="2"/>
  <c r="D13" i="2"/>
  <c r="D14" i="2"/>
  <c r="D15" i="2"/>
  <c r="D16" i="2"/>
  <c r="D17" i="2"/>
  <c r="D18" i="2"/>
  <c r="D19" i="2"/>
  <c r="D20" i="2"/>
  <c r="D21" i="2"/>
  <c r="D22" i="2"/>
  <c r="D23" i="2"/>
  <c r="D24" i="2"/>
  <c r="D25" i="2"/>
  <c r="D26" i="2"/>
  <c r="D27" i="2"/>
  <c r="D28" i="2"/>
  <c r="D29" i="2"/>
  <c r="D30" i="2"/>
  <c r="F9" i="2"/>
  <c r="G9" i="2" s="1"/>
  <c r="F8" i="2"/>
  <c r="G8" i="2" s="1"/>
  <c r="F6" i="2"/>
  <c r="G6" i="2" s="1"/>
  <c r="F24" i="2"/>
  <c r="G24" i="2" s="1"/>
  <c r="F22" i="2"/>
  <c r="G22" i="2" s="1"/>
  <c r="F19" i="2"/>
  <c r="G19" i="2" s="1"/>
  <c r="F17" i="2"/>
  <c r="G17" i="2" s="1"/>
  <c r="C19" i="5"/>
  <c r="C21" i="5" s="1"/>
  <c r="C10" i="4" s="1"/>
  <c r="F15" i="2" l="1"/>
  <c r="G15" i="2" s="1"/>
  <c r="F16" i="2"/>
  <c r="G16" i="2" s="1"/>
  <c r="F25" i="2"/>
  <c r="G25" i="2" s="1"/>
  <c r="F31" i="2"/>
  <c r="G31" i="2" s="1"/>
  <c r="F10" i="2"/>
  <c r="F28" i="2" l="1"/>
  <c r="G28" i="2" s="1"/>
  <c r="F29" i="2"/>
  <c r="G29" i="2" s="1"/>
  <c r="F30" i="2"/>
  <c r="G30" i="2" s="1"/>
  <c r="F27" i="2"/>
  <c r="G27" i="2" s="1"/>
  <c r="F26" i="2"/>
  <c r="G26" i="2" s="1"/>
  <c r="D31" i="2" l="1"/>
  <c r="F20" i="2" l="1"/>
  <c r="G20" i="2" s="1"/>
  <c r="F21" i="2"/>
  <c r="G21" i="2" s="1"/>
  <c r="F12" i="2"/>
  <c r="G12" i="2" s="1"/>
  <c r="F13" i="2"/>
  <c r="G13" i="2" s="1"/>
  <c r="F14" i="2"/>
  <c r="G14" i="2" s="1"/>
  <c r="G10" i="2"/>
  <c r="C33" i="2" l="1"/>
  <c r="C36" i="2" s="1"/>
  <c r="C9" i="4" l="1"/>
  <c r="C12" i="4" s="1"/>
</calcChain>
</file>

<file path=xl/sharedStrings.xml><?xml version="1.0" encoding="utf-8"?>
<sst xmlns="http://schemas.openxmlformats.org/spreadsheetml/2006/main" count="162" uniqueCount="76">
  <si>
    <t>Delivery Country</t>
  </si>
  <si>
    <t>Currency</t>
  </si>
  <si>
    <t>PriceLong</t>
  </si>
  <si>
    <t>PriceShort</t>
  </si>
  <si>
    <t>EUR</t>
  </si>
  <si>
    <t>Risk Day</t>
  </si>
  <si>
    <t>Risk Price</t>
  </si>
  <si>
    <t>T</t>
  </si>
  <si>
    <t>The last complete delivery day (CET) is always used to calculate the daily trading margin.</t>
  </si>
  <si>
    <t>This means at Risk Day T, use T+1 Day-Ahead volume and T-1 Intra-Day volume to get the net risk position.</t>
  </si>
  <si>
    <t>Day Factor</t>
  </si>
  <si>
    <t>Daily Trading Margin</t>
  </si>
  <si>
    <t>The calculation will run every day and the highest observation from the last 30 days will be the final Trading Margin that is used in the collateral call and displayed under Margin Components in the Clearing Web.</t>
  </si>
  <si>
    <t>*Norway incuding VAT factor of 25%</t>
  </si>
  <si>
    <t>Net Sell/Buy</t>
  </si>
  <si>
    <t>GBP</t>
  </si>
  <si>
    <t xml:space="preserve">Disclaimer: The risk prices presented here are for information purposes only and should not by any means be regarded as fixed. Nord Pool reserves the right to change the Risk Prices used in the Margin Calculation at any time. </t>
  </si>
  <si>
    <r>
      <t xml:space="preserve">Risk Position EUR </t>
    </r>
    <r>
      <rPr>
        <b/>
        <sz val="8"/>
        <color theme="0" tint="-0.34998626667073579"/>
        <rFont val="Calibri"/>
        <family val="2"/>
        <scheme val="minor"/>
      </rPr>
      <t>or GBP</t>
    </r>
  </si>
  <si>
    <r>
      <t xml:space="preserve">Total Risk Position EUR </t>
    </r>
    <r>
      <rPr>
        <sz val="8"/>
        <color theme="0" tint="-0.34998626667073579"/>
        <rFont val="Calibri"/>
        <family val="2"/>
        <scheme val="minor"/>
      </rPr>
      <t>or GBP</t>
    </r>
  </si>
  <si>
    <t>Enter Risk Position (MWh)</t>
  </si>
  <si>
    <t xml:space="preserve">Day Factor </t>
  </si>
  <si>
    <t>Christmas</t>
  </si>
  <si>
    <t>Easter</t>
  </si>
  <si>
    <t>Normal</t>
  </si>
  <si>
    <t>Type</t>
  </si>
  <si>
    <t>Dayfactor type</t>
  </si>
  <si>
    <t/>
  </si>
  <si>
    <t>T-1</t>
  </si>
  <si>
    <t>T-2</t>
  </si>
  <si>
    <t>T-7</t>
  </si>
  <si>
    <t>T-6</t>
  </si>
  <si>
    <t>T-5</t>
  </si>
  <si>
    <t>T-4</t>
  </si>
  <si>
    <t>T-3</t>
  </si>
  <si>
    <t>Calendar Day</t>
  </si>
  <si>
    <t>Multiplier</t>
  </si>
  <si>
    <t>Settlement Margin</t>
  </si>
  <si>
    <t>where the highest settlement, minimum 0, is from the last 7 settlement days are applied.</t>
  </si>
  <si>
    <t>The settlement margin is calculated based on the last week of net settlement for the participant, in the collateral call currency,</t>
  </si>
  <si>
    <t>The calculation will run every day and the highest observation from the last 7 days will be the final Settlement Margin that is used in the collateral call and displayed under Margin Components in the Clearing Web.</t>
  </si>
  <si>
    <t>Enter Net Settlement Amount</t>
  </si>
  <si>
    <t>Margin Component</t>
  </si>
  <si>
    <t>Amount</t>
  </si>
  <si>
    <t>Base Collateral</t>
  </si>
  <si>
    <t>Trading Margin</t>
  </si>
  <si>
    <t>ExtraOrdinary Margin</t>
  </si>
  <si>
    <t>Collateral Call</t>
  </si>
  <si>
    <t>Max Settlement Amount</t>
  </si>
  <si>
    <t>NO1</t>
  </si>
  <si>
    <t>NO2</t>
  </si>
  <si>
    <t>NO3</t>
  </si>
  <si>
    <t>NO4</t>
  </si>
  <si>
    <t>NO5</t>
  </si>
  <si>
    <t>SE2</t>
  </si>
  <si>
    <t>SE1</t>
  </si>
  <si>
    <t>SE3</t>
  </si>
  <si>
    <t>SE4</t>
  </si>
  <si>
    <t>DK1</t>
  </si>
  <si>
    <t>DK2</t>
  </si>
  <si>
    <t>Delivery Country/Bidding Zone</t>
  </si>
  <si>
    <t>CZ</t>
  </si>
  <si>
    <t>ES</t>
  </si>
  <si>
    <t>SL</t>
  </si>
  <si>
    <t>SK</t>
  </si>
  <si>
    <t>AT</t>
  </si>
  <si>
    <t>BE</t>
  </si>
  <si>
    <t>DE</t>
  </si>
  <si>
    <t>EE</t>
  </si>
  <si>
    <t>FI</t>
  </si>
  <si>
    <t>FR</t>
  </si>
  <si>
    <t>LT</t>
  </si>
  <si>
    <t>LV</t>
  </si>
  <si>
    <t>NE</t>
  </si>
  <si>
    <t>PL</t>
  </si>
  <si>
    <t>UK</t>
  </si>
  <si>
    <t>Risk Prices valid from 08.03.23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</si>
</sst>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i/>
      <sz val="11"/>
      <color theme="1"/>
      <name val="Calibri"/>
      <family val="2"/>
      <scheme val="minor"/>
    </font>
    <font>
      <b/>
      <i/>
      <sz val="9"/>
      <color theme="0"/>
      <name val="Calibri"/>
      <family val="2"/>
      <scheme val="minor"/>
    </font>
    <font>
      <i/>
      <sz val="9"/>
      <color theme="0"/>
      <name val="Calibri"/>
      <family val="2"/>
      <scheme val="minor"/>
    </font>
    <font>
      <b/>
      <sz val="14"/>
      <name val="Calibri"/>
      <family val="2"/>
      <scheme val="minor"/>
    </font>
    <font>
      <b/>
      <sz val="8"/>
      <color theme="0" tint="-0.34998626667073579"/>
      <name val="Calibri"/>
      <family val="2"/>
      <scheme val="minor"/>
    </font>
    <font>
      <sz val="8"/>
      <color theme="0" tint="-0.34998626667073579"/>
      <name val="Calibri"/>
      <family val="2"/>
      <scheme val="minor"/>
    </font>
  </fonts>
  <fills count="13">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1C37"/>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2" fillId="2" borderId="0" applyNumberFormat="0" applyBorder="0" applyAlignment="0" applyProtection="0"/>
    <xf numFmtId="0" fontId="3" fillId="4" borderId="1" applyNumberFormat="0" applyAlignment="0" applyProtection="0"/>
    <xf numFmtId="0" fontId="4" fillId="0" borderId="2" applyNumberFormat="0" applyFill="0" applyAlignment="0" applyProtection="0"/>
    <xf numFmtId="0" fontId="5" fillId="0" borderId="0" applyNumberFormat="0" applyFill="0" applyBorder="0" applyAlignment="0" applyProtection="0"/>
  </cellStyleXfs>
  <cellXfs count="43">
    <xf numFmtId="0" fontId="0" fillId="0" borderId="0" xfId="0"/>
    <xf numFmtId="0" fontId="0" fillId="5" borderId="0" xfId="0" applyFill="1"/>
    <xf numFmtId="0" fontId="6" fillId="5" borderId="0" xfId="0" applyFont="1" applyFill="1" applyAlignment="1">
      <alignment horizontal="left"/>
    </xf>
    <xf numFmtId="164" fontId="10" fillId="3" borderId="3" xfId="1" applyNumberFormat="1" applyFont="1" applyFill="1" applyBorder="1" applyProtection="1">
      <protection locked="0"/>
    </xf>
    <xf numFmtId="0" fontId="0" fillId="7" borderId="3" xfId="0" applyFill="1" applyBorder="1"/>
    <xf numFmtId="0" fontId="0" fillId="7" borderId="4" xfId="0" applyFill="1" applyBorder="1"/>
    <xf numFmtId="0" fontId="8" fillId="8" borderId="0" xfId="0" applyFont="1" applyFill="1" applyAlignment="1">
      <alignment horizontal="left"/>
    </xf>
    <xf numFmtId="0" fontId="9" fillId="8" borderId="0" xfId="2" applyFont="1" applyFill="1" applyAlignment="1">
      <alignment horizontal="left"/>
    </xf>
    <xf numFmtId="0" fontId="8" fillId="9" borderId="3" xfId="0" applyFont="1" applyFill="1" applyBorder="1"/>
    <xf numFmtId="0" fontId="9" fillId="9" borderId="3" xfId="0" applyFont="1" applyFill="1" applyBorder="1"/>
    <xf numFmtId="0" fontId="12" fillId="5" borderId="0" xfId="0" applyFont="1" applyFill="1" applyAlignment="1">
      <alignment vertical="top" wrapText="1"/>
    </xf>
    <xf numFmtId="0" fontId="13" fillId="8" borderId="0" xfId="0" applyFont="1" applyFill="1" applyAlignment="1">
      <alignment horizontal="left"/>
    </xf>
    <xf numFmtId="0" fontId="11" fillId="7" borderId="3" xfId="4" applyFont="1" applyFill="1" applyBorder="1"/>
    <xf numFmtId="164" fontId="10" fillId="3" borderId="3" xfId="1" applyNumberFormat="1" applyFont="1" applyFill="1" applyBorder="1"/>
    <xf numFmtId="0" fontId="7" fillId="10" borderId="11" xfId="0" applyFont="1" applyFill="1" applyBorder="1"/>
    <xf numFmtId="0" fontId="10" fillId="7" borderId="3" xfId="0" applyFont="1" applyFill="1" applyBorder="1" applyAlignment="1">
      <alignment horizontal="center"/>
    </xf>
    <xf numFmtId="0" fontId="6" fillId="7" borderId="3" xfId="0" applyFont="1" applyFill="1" applyBorder="1" applyAlignment="1">
      <alignment horizontal="center"/>
    </xf>
    <xf numFmtId="164" fontId="10" fillId="7" borderId="3" xfId="3" applyNumberFormat="1" applyFont="1" applyFill="1" applyBorder="1" applyAlignment="1">
      <alignment horizontal="right"/>
    </xf>
    <xf numFmtId="164" fontId="15" fillId="10" borderId="12" xfId="3" applyNumberFormat="1" applyFont="1" applyFill="1" applyBorder="1" applyAlignment="1">
      <alignment horizontal="right"/>
    </xf>
    <xf numFmtId="0" fontId="5" fillId="7" borderId="3" xfId="5" applyFill="1" applyBorder="1"/>
    <xf numFmtId="164" fontId="10" fillId="7" borderId="4" xfId="3" applyNumberFormat="1" applyFont="1" applyFill="1" applyBorder="1" applyAlignment="1">
      <alignment horizontal="right"/>
    </xf>
    <xf numFmtId="0" fontId="9" fillId="9" borderId="13" xfId="0" applyFont="1" applyFill="1" applyBorder="1"/>
    <xf numFmtId="0" fontId="9" fillId="9" borderId="14" xfId="0" applyFont="1" applyFill="1" applyBorder="1"/>
    <xf numFmtId="164" fontId="1" fillId="7" borderId="4" xfId="1" applyNumberFormat="1" applyFont="1" applyFill="1" applyBorder="1" applyAlignment="1" applyProtection="1">
      <alignment horizontal="right"/>
    </xf>
    <xf numFmtId="0" fontId="6" fillId="7" borderId="3" xfId="0" applyFont="1" applyFill="1" applyBorder="1"/>
    <xf numFmtId="164" fontId="10" fillId="7" borderId="3" xfId="3" applyNumberFormat="1" applyFont="1" applyFill="1" applyBorder="1" applyAlignment="1" applyProtection="1">
      <alignment horizontal="right"/>
    </xf>
    <xf numFmtId="164" fontId="11" fillId="7" borderId="3" xfId="1" applyNumberFormat="1" applyFont="1" applyFill="1" applyBorder="1" applyAlignment="1" applyProtection="1">
      <alignment horizontal="right"/>
    </xf>
    <xf numFmtId="164" fontId="11" fillId="7" borderId="4" xfId="1" applyNumberFormat="1" applyFont="1" applyFill="1" applyBorder="1" applyAlignment="1" applyProtection="1">
      <alignment horizontal="right"/>
    </xf>
    <xf numFmtId="164" fontId="15" fillId="10" borderId="12" xfId="1" applyNumberFormat="1" applyFont="1" applyFill="1" applyBorder="1" applyAlignment="1" applyProtection="1">
      <alignment horizontal="right"/>
    </xf>
    <xf numFmtId="164" fontId="10" fillId="11" borderId="3" xfId="1" applyNumberFormat="1" applyFont="1" applyFill="1" applyBorder="1" applyProtection="1"/>
    <xf numFmtId="164" fontId="10" fillId="12" borderId="3" xfId="1" applyNumberFormat="1" applyFont="1" applyFill="1" applyBorder="1" applyProtection="1">
      <protection locked="0"/>
    </xf>
    <xf numFmtId="0" fontId="0" fillId="7" borderId="4" xfId="0" applyFill="1" applyBorder="1" applyAlignment="1">
      <alignment horizontal="right"/>
    </xf>
    <xf numFmtId="0" fontId="6" fillId="5" borderId="0" xfId="0" applyFont="1" applyFill="1" applyAlignment="1">
      <alignment wrapText="1"/>
    </xf>
    <xf numFmtId="0" fontId="10" fillId="7" borderId="3" xfId="3" applyNumberFormat="1" applyFont="1" applyFill="1" applyBorder="1" applyAlignment="1">
      <alignment horizontal="right"/>
    </xf>
    <xf numFmtId="0" fontId="14" fillId="8" borderId="5" xfId="5" applyFont="1" applyFill="1" applyBorder="1" applyAlignment="1">
      <alignment horizontal="left" vertical="top" wrapText="1"/>
    </xf>
    <xf numFmtId="0" fontId="14" fillId="8" borderId="6" xfId="5" applyFont="1" applyFill="1" applyBorder="1" applyAlignment="1">
      <alignment horizontal="left" vertical="top" wrapText="1"/>
    </xf>
    <xf numFmtId="0" fontId="14" fillId="8" borderId="7" xfId="5" applyFont="1" applyFill="1" applyBorder="1" applyAlignment="1">
      <alignment horizontal="left" vertical="top" wrapText="1"/>
    </xf>
    <xf numFmtId="0" fontId="14" fillId="8" borderId="8" xfId="5" applyFont="1" applyFill="1" applyBorder="1" applyAlignment="1">
      <alignment horizontal="left" vertical="top" wrapText="1"/>
    </xf>
    <xf numFmtId="0" fontId="14" fillId="8" borderId="9" xfId="5" applyFont="1" applyFill="1" applyBorder="1" applyAlignment="1">
      <alignment horizontal="left" vertical="top" wrapText="1"/>
    </xf>
    <xf numFmtId="0" fontId="14" fillId="8" borderId="10" xfId="5" applyFont="1" applyFill="1" applyBorder="1" applyAlignment="1">
      <alignment horizontal="left" vertical="top" wrapText="1"/>
    </xf>
    <xf numFmtId="0" fontId="14" fillId="8" borderId="15" xfId="5" applyFont="1" applyFill="1" applyBorder="1" applyAlignment="1">
      <alignment horizontal="left" vertical="top" wrapText="1"/>
    </xf>
    <xf numFmtId="0" fontId="14" fillId="8" borderId="0" xfId="5" applyFont="1" applyFill="1" applyBorder="1" applyAlignment="1">
      <alignment horizontal="left" vertical="top" wrapText="1"/>
    </xf>
    <xf numFmtId="0" fontId="13" fillId="6" borderId="0" xfId="0" applyFont="1" applyFill="1" applyAlignment="1">
      <alignment horizontal="left"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A0AC"/>
      <color rgb="FFC7253F"/>
      <color rgb="FF001C37"/>
      <color rgb="FF0053BB"/>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293321</xdr:colOff>
      <xdr:row>2</xdr:row>
      <xdr:rowOff>171450</xdr:rowOff>
    </xdr:to>
    <xdr:pic>
      <xdr:nvPicPr>
        <xdr:cNvPr id="2" name="Picture 1">
          <a:extLst>
            <a:ext uri="{FF2B5EF4-FFF2-40B4-BE49-F238E27FC236}">
              <a16:creationId xmlns:a16="http://schemas.microsoft.com/office/drawing/2014/main" id="{6F97AEAE-031F-413D-BB36-D3D374B40A73}"/>
            </a:ext>
          </a:extLst>
        </xdr:cNvPr>
        <xdr:cNvPicPr>
          <a:picLocks noChangeAspect="1"/>
        </xdr:cNvPicPr>
      </xdr:nvPicPr>
      <xdr:blipFill>
        <a:blip xmlns:r="http://schemas.openxmlformats.org/officeDocument/2006/relationships" r:embed="rId1"/>
        <a:stretch>
          <a:fillRect/>
        </a:stretch>
      </xdr:blipFill>
      <xdr:spPr>
        <a:xfrm>
          <a:off x="0" y="0"/>
          <a:ext cx="902921"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45671</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861646" cy="533400"/>
        </a:xfrm>
        <a:prstGeom prst="rect">
          <a:avLst/>
        </a:prstGeom>
      </xdr:spPr>
    </xdr:pic>
    <xdr:clientData/>
  </xdr:twoCellAnchor>
  <xdr:twoCellAnchor>
    <xdr:from>
      <xdr:col>4</xdr:col>
      <xdr:colOff>247651</xdr:colOff>
      <xdr:row>0</xdr:row>
      <xdr:rowOff>171451</xdr:rowOff>
    </xdr:from>
    <xdr:to>
      <xdr:col>4</xdr:col>
      <xdr:colOff>971551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4943476" y="171451"/>
          <a:ext cx="72390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Arial Nova Cond Light" panose="020B030602020202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5514976" y="419102"/>
          <a:ext cx="152399" cy="68579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293321</xdr:colOff>
      <xdr:row>2</xdr:row>
      <xdr:rowOff>171450</xdr:rowOff>
    </xdr:to>
    <xdr:pic>
      <xdr:nvPicPr>
        <xdr:cNvPr id="2" name="Picture 1">
          <a:extLst>
            <a:ext uri="{FF2B5EF4-FFF2-40B4-BE49-F238E27FC236}">
              <a16:creationId xmlns:a16="http://schemas.microsoft.com/office/drawing/2014/main" id="{2CD20D99-ECF5-473A-8AB9-FE234934445F}"/>
            </a:ext>
          </a:extLst>
        </xdr:cNvPr>
        <xdr:cNvPicPr>
          <a:picLocks noChangeAspect="1"/>
        </xdr:cNvPicPr>
      </xdr:nvPicPr>
      <xdr:blipFill>
        <a:blip xmlns:r="http://schemas.openxmlformats.org/officeDocument/2006/relationships" r:embed="rId1"/>
        <a:stretch>
          <a:fillRect/>
        </a:stretch>
      </xdr:blipFill>
      <xdr:spPr>
        <a:xfrm>
          <a:off x="0" y="0"/>
          <a:ext cx="874346" cy="552450"/>
        </a:xfrm>
        <a:prstGeom prst="rect">
          <a:avLst/>
        </a:prstGeom>
      </xdr:spPr>
    </xdr:pic>
    <xdr:clientData/>
  </xdr:twoCellAnchor>
  <xdr:twoCellAnchor>
    <xdr:from>
      <xdr:col>6</xdr:col>
      <xdr:colOff>47625</xdr:colOff>
      <xdr:row>14</xdr:row>
      <xdr:rowOff>130176</xdr:rowOff>
    </xdr:from>
    <xdr:to>
      <xdr:col>9</xdr:col>
      <xdr:colOff>19050</xdr:colOff>
      <xdr:row>20</xdr:row>
      <xdr:rowOff>47625</xdr:rowOff>
    </xdr:to>
    <xdr:sp macro="" textlink="">
      <xdr:nvSpPr>
        <xdr:cNvPr id="4" name="Callout: Line 3">
          <a:extLst>
            <a:ext uri="{FF2B5EF4-FFF2-40B4-BE49-F238E27FC236}">
              <a16:creationId xmlns:a16="http://schemas.microsoft.com/office/drawing/2014/main" id="{AEAFDBC1-B221-432B-8AD1-F08954099634}"/>
            </a:ext>
          </a:extLst>
        </xdr:cNvPr>
        <xdr:cNvSpPr/>
      </xdr:nvSpPr>
      <xdr:spPr>
        <a:xfrm>
          <a:off x="5943600" y="2797176"/>
          <a:ext cx="1714500" cy="1069974"/>
        </a:xfrm>
        <a:prstGeom prst="borderCallout1">
          <a:avLst>
            <a:gd name="adj1" fmla="val 18750"/>
            <a:gd name="adj2" fmla="val -8333"/>
            <a:gd name="adj3" fmla="val 59602"/>
            <a:gd name="adj4" fmla="val -33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latin typeface="Arial Nova Cond Light" panose="020B0306020202020204" pitchFamily="34" charset="0"/>
            </a:rPr>
            <a:t>Multiplier</a:t>
          </a:r>
          <a:r>
            <a:rPr lang="nb-NO" sz="1100" baseline="0">
              <a:latin typeface="Arial Nova Cond Light" panose="020B0306020202020204" pitchFamily="34" charset="0"/>
            </a:rPr>
            <a:t>, can be adjusted at Nord Pool's discretion.</a:t>
          </a:r>
          <a:endParaRPr lang="nb-NO" sz="1100">
            <a:latin typeface="Arial Nova Cond Light" panose="020B0306020202020204" pitchFamily="34" charset="0"/>
          </a:endParaRPr>
        </a:p>
      </xdr:txBody>
    </xdr:sp>
    <xdr:clientData/>
  </xdr:twoCellAnchor>
  <xdr:twoCellAnchor>
    <xdr:from>
      <xdr:col>4</xdr:col>
      <xdr:colOff>466725</xdr:colOff>
      <xdr:row>6</xdr:row>
      <xdr:rowOff>152400</xdr:rowOff>
    </xdr:from>
    <xdr:to>
      <xdr:col>5</xdr:col>
      <xdr:colOff>552450</xdr:colOff>
      <xdr:row>8</xdr:row>
      <xdr:rowOff>0</xdr:rowOff>
    </xdr:to>
    <xdr:sp macro="" textlink="">
      <xdr:nvSpPr>
        <xdr:cNvPr id="5" name="TextBox 4">
          <a:extLst>
            <a:ext uri="{FF2B5EF4-FFF2-40B4-BE49-F238E27FC236}">
              <a16:creationId xmlns:a16="http://schemas.microsoft.com/office/drawing/2014/main" id="{8DE70D8A-76FA-4295-9F44-B9A72E1435C5}"/>
            </a:ext>
          </a:extLst>
        </xdr:cNvPr>
        <xdr:cNvSpPr txBox="1"/>
      </xdr:nvSpPr>
      <xdr:spPr>
        <a:xfrm>
          <a:off x="4743450" y="1295400"/>
          <a:ext cx="742950" cy="2286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50">
              <a:solidFill>
                <a:schemeClr val="bg1"/>
              </a:solidFill>
              <a:latin typeface="Arial Nova Cond Light" panose="020B0306020202020204" pitchFamily="34" charset="0"/>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6" name="Straight Connector 5">
          <a:extLst>
            <a:ext uri="{FF2B5EF4-FFF2-40B4-BE49-F238E27FC236}">
              <a16:creationId xmlns:a16="http://schemas.microsoft.com/office/drawing/2014/main" id="{C3783974-891F-491C-8D11-DA201CC55E9E}"/>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76197</xdr:colOff>
      <xdr:row>0</xdr:row>
      <xdr:rowOff>495299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800097" cy="495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14"/>
  <sheetViews>
    <sheetView workbookViewId="0">
      <selection activeCell="C12" sqref="C12"/>
    </sheetView>
  </sheetViews>
  <sheetFormatPr defaultColWidth="0" defaultRowHeight="15" zeroHeight="1" x14ac:dyDescent="0.25"/>
  <cols>
    <col min="1" max="1" width="8.7109375" style="1" customWidth="1"/>
    <col min="2" max="2" width="24" style="1" customWidth="1"/>
    <col min="3" max="3" width="18.7109375" style="1" customWidth="1"/>
    <col min="4" max="5" width="8.7109375" style="1" customWidth="1"/>
    <col min="6" max="16384" width="8.7109375" style="1" hidden="1"/>
  </cols>
  <sheetData>
    <row r="1" spans="2:3" x14ac:dyDescent="0.25"/>
    <row r="2" spans="2:3" x14ac:dyDescent="0.25"/>
    <row r="3" spans="2:3" x14ac:dyDescent="0.25"/>
    <row r="4" spans="2:3" x14ac:dyDescent="0.25"/>
    <row r="5" spans="2:3" x14ac:dyDescent="0.25"/>
    <row r="6" spans="2:3" x14ac:dyDescent="0.25"/>
    <row r="7" spans="2:3" x14ac:dyDescent="0.25">
      <c r="B7" s="24" t="s">
        <v>41</v>
      </c>
      <c r="C7" s="25" t="s">
        <v>42</v>
      </c>
    </row>
    <row r="8" spans="2:3" x14ac:dyDescent="0.25">
      <c r="B8" s="5" t="s">
        <v>43</v>
      </c>
      <c r="C8" s="23">
        <v>30000</v>
      </c>
    </row>
    <row r="9" spans="2:3" x14ac:dyDescent="0.25">
      <c r="B9" s="4" t="s">
        <v>44</v>
      </c>
      <c r="C9" s="26">
        <f>TradingMarginCalculator!C36</f>
        <v>9800</v>
      </c>
    </row>
    <row r="10" spans="2:3" x14ac:dyDescent="0.25">
      <c r="B10" s="5" t="s">
        <v>36</v>
      </c>
      <c r="C10" s="23">
        <f>SettlementMarginCalculator!C21</f>
        <v>125000</v>
      </c>
    </row>
    <row r="11" spans="2:3" ht="15.75" thickBot="1" x14ac:dyDescent="0.3">
      <c r="B11" s="5" t="s">
        <v>45</v>
      </c>
      <c r="C11" s="27">
        <v>0</v>
      </c>
    </row>
    <row r="12" spans="2:3" ht="19.5" thickBot="1" x14ac:dyDescent="0.35">
      <c r="B12" s="14" t="s">
        <v>46</v>
      </c>
      <c r="C12" s="28">
        <f>MAX(C8,SUM(C9:C10))+C11</f>
        <v>134800</v>
      </c>
    </row>
    <row r="13" spans="2:3" x14ac:dyDescent="0.25"/>
    <row r="14" spans="2:3"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0"/>
  <sheetViews>
    <sheetView workbookViewId="0">
      <selection activeCell="C15" sqref="C15"/>
    </sheetView>
  </sheetViews>
  <sheetFormatPr defaultColWidth="0" defaultRowHeight="15" zeroHeight="1" x14ac:dyDescent="0.25"/>
  <cols>
    <col min="1" max="1" width="12.28515625" style="1" customWidth="1"/>
    <col min="2" max="2" width="25.5703125" customWidth="1"/>
    <col min="3" max="3" width="32.28515625" customWidth="1"/>
    <col min="4" max="4" width="13.28515625" customWidth="1"/>
    <col min="5" max="5" width="23.28515625" bestFit="1" customWidth="1"/>
    <col min="6" max="6" width="19.42578125" customWidth="1"/>
    <col min="7" max="7" width="21.7109375" customWidth="1"/>
    <col min="8" max="8" width="9" customWidth="1"/>
    <col min="9" max="11" width="1.28515625" hidden="1"/>
    <col min="12" max="35" width="1.28515625" style="1" hidden="1"/>
    <col min="36" max="64" width="1.28515625" hidden="1"/>
    <col min="65" max="16383" width="9.28515625" hidden="1"/>
    <col min="16384" max="16384" width="1.28515625" hidden="1"/>
  </cols>
  <sheetData>
    <row r="1" spans="2:11" s="1" customFormat="1" ht="42" customHeight="1" x14ac:dyDescent="0.25"/>
    <row r="2" spans="2:11" x14ac:dyDescent="0.25">
      <c r="B2" s="11" t="s">
        <v>8</v>
      </c>
      <c r="C2" s="6"/>
      <c r="D2" s="6"/>
      <c r="E2" s="6"/>
      <c r="F2" s="7"/>
      <c r="G2" s="7"/>
      <c r="H2" s="2"/>
      <c r="I2" s="2"/>
      <c r="J2" s="2"/>
      <c r="K2" s="2"/>
    </row>
    <row r="3" spans="2:11" x14ac:dyDescent="0.25">
      <c r="B3" s="11" t="s">
        <v>9</v>
      </c>
      <c r="C3" s="6"/>
      <c r="D3" s="6"/>
      <c r="E3" s="6"/>
      <c r="F3" s="7"/>
      <c r="G3" s="7"/>
      <c r="H3" s="2"/>
      <c r="I3" s="2"/>
      <c r="J3" s="2"/>
      <c r="K3" s="2"/>
    </row>
    <row r="4" spans="2:11" s="1" customFormat="1" x14ac:dyDescent="0.25"/>
    <row r="5" spans="2:11" s="1" customFormat="1" x14ac:dyDescent="0.25">
      <c r="B5" s="16" t="s">
        <v>5</v>
      </c>
      <c r="C5" s="16" t="s">
        <v>59</v>
      </c>
      <c r="D5" s="16" t="s">
        <v>14</v>
      </c>
      <c r="E5" s="15" t="s">
        <v>19</v>
      </c>
      <c r="F5" s="16" t="s">
        <v>6</v>
      </c>
      <c r="G5" s="16" t="s">
        <v>17</v>
      </c>
    </row>
    <row r="6" spans="2:11" s="1" customFormat="1" x14ac:dyDescent="0.25">
      <c r="B6" s="19" t="s">
        <v>7</v>
      </c>
      <c r="C6" s="19" t="s">
        <v>64</v>
      </c>
      <c r="D6" s="19" t="str">
        <f t="shared" ref="D6:D30" si="0">IF(E6=0,"",IF(E6&gt;0,"Buy","Sell"))</f>
        <v>Sell</v>
      </c>
      <c r="E6" s="30">
        <v>-100</v>
      </c>
      <c r="F6" s="12">
        <f>IF(E6&gt;0,VLOOKUP(C6,RiskPrices!$B$3:$E$28,3,FALSE),VLOOKUP(TradingMarginCalculator!C6,RiskPrices!$B$3:$E$28,4,FALSE))</f>
        <v>343</v>
      </c>
      <c r="G6" s="13">
        <f t="shared" ref="G6:G9" si="1">E6*F6</f>
        <v>-34300</v>
      </c>
    </row>
    <row r="7" spans="2:11" s="1" customFormat="1" x14ac:dyDescent="0.25">
      <c r="B7" s="19" t="s">
        <v>7</v>
      </c>
      <c r="C7" s="19" t="s">
        <v>65</v>
      </c>
      <c r="D7" s="19" t="str">
        <f t="shared" si="0"/>
        <v/>
      </c>
      <c r="E7" s="30">
        <v>0</v>
      </c>
      <c r="F7" s="12">
        <f>IF(E7&gt;0,VLOOKUP(C7,RiskPrices!$B$3:$E$28,3,FALSE),VLOOKUP(TradingMarginCalculator!C7,RiskPrices!$B$3:$E$28,4,FALSE))</f>
        <v>346</v>
      </c>
      <c r="G7" s="13">
        <f t="shared" si="1"/>
        <v>0</v>
      </c>
    </row>
    <row r="8" spans="2:11" s="1" customFormat="1" x14ac:dyDescent="0.25">
      <c r="B8" s="19" t="s">
        <v>7</v>
      </c>
      <c r="C8" s="19" t="s">
        <v>60</v>
      </c>
      <c r="D8" s="19" t="str">
        <f t="shared" si="0"/>
        <v/>
      </c>
      <c r="E8" s="30">
        <v>0</v>
      </c>
      <c r="F8" s="12">
        <f>IF(E8&gt;0,VLOOKUP(C8,RiskPrices!$B$3:$E$28,3,FALSE),VLOOKUP(TradingMarginCalculator!C8,RiskPrices!$B$3:$E$28,4,FALSE))</f>
        <v>353.5</v>
      </c>
      <c r="G8" s="13">
        <f t="shared" si="1"/>
        <v>0</v>
      </c>
    </row>
    <row r="9" spans="2:11" s="1" customFormat="1" x14ac:dyDescent="0.25">
      <c r="B9" s="19" t="s">
        <v>7</v>
      </c>
      <c r="C9" s="19" t="s">
        <v>66</v>
      </c>
      <c r="D9" s="19" t="str">
        <f t="shared" si="0"/>
        <v/>
      </c>
      <c r="E9" s="30">
        <v>0</v>
      </c>
      <c r="F9" s="12">
        <f>IF(E9&gt;0,VLOOKUP(C9,RiskPrices!$B$3:$E$28,3,FALSE),VLOOKUP(TradingMarginCalculator!C9,RiskPrices!$B$3:$E$28,4,FALSE))</f>
        <v>353.5</v>
      </c>
      <c r="G9" s="13">
        <f t="shared" si="1"/>
        <v>0</v>
      </c>
    </row>
    <row r="10" spans="2:11" s="1" customFormat="1" x14ac:dyDescent="0.25">
      <c r="B10" s="19" t="s">
        <v>7</v>
      </c>
      <c r="C10" s="19" t="s">
        <v>57</v>
      </c>
      <c r="D10" s="19" t="str">
        <f t="shared" si="0"/>
        <v/>
      </c>
      <c r="E10" s="30">
        <v>0</v>
      </c>
      <c r="F10" s="12">
        <f>IF(E10&gt;0,VLOOKUP(C10,RiskPrices!$B$7:$E$28,3,FALSE),VLOOKUP(TradingMarginCalculator!C10,RiskPrices!$B$7:$E$28,4,FALSE))</f>
        <v>346.5</v>
      </c>
      <c r="G10" s="13">
        <f t="shared" ref="G10:G31" si="2">E10*F10</f>
        <v>0</v>
      </c>
    </row>
    <row r="11" spans="2:11" s="1" customFormat="1" x14ac:dyDescent="0.25">
      <c r="B11" s="19" t="s">
        <v>7</v>
      </c>
      <c r="C11" s="19" t="s">
        <v>58</v>
      </c>
      <c r="D11" s="19" t="str">
        <f t="shared" si="0"/>
        <v/>
      </c>
      <c r="E11" s="30">
        <v>0</v>
      </c>
      <c r="F11" s="12">
        <f>IF(E11&gt;0,VLOOKUP(C11,RiskPrices!$B$7:$E$28,3,FALSE),VLOOKUP(TradingMarginCalculator!C11,RiskPrices!$B$7:$E$28,4,FALSE))</f>
        <v>332</v>
      </c>
      <c r="G11" s="13">
        <f t="shared" si="2"/>
        <v>0</v>
      </c>
    </row>
    <row r="12" spans="2:11" s="1" customFormat="1" x14ac:dyDescent="0.25">
      <c r="B12" s="19" t="s">
        <v>7</v>
      </c>
      <c r="C12" s="19" t="s">
        <v>67</v>
      </c>
      <c r="D12" s="19" t="str">
        <f t="shared" si="0"/>
        <v/>
      </c>
      <c r="E12" s="30">
        <v>0</v>
      </c>
      <c r="F12" s="12">
        <f>IF(E12&gt;0,VLOOKUP(C12,RiskPrices!$B$7:$E$28,3,FALSE),VLOOKUP(TradingMarginCalculator!C12,RiskPrices!$B$7:$E$28,4,FALSE))</f>
        <v>264</v>
      </c>
      <c r="G12" s="13">
        <f t="shared" si="2"/>
        <v>0</v>
      </c>
    </row>
    <row r="13" spans="2:11" s="1" customFormat="1" x14ac:dyDescent="0.25">
      <c r="B13" s="19" t="s">
        <v>7</v>
      </c>
      <c r="C13" s="19" t="s">
        <v>61</v>
      </c>
      <c r="D13" s="19" t="str">
        <f t="shared" si="0"/>
        <v/>
      </c>
      <c r="E13" s="30">
        <v>0</v>
      </c>
      <c r="F13" s="12">
        <f>IF(E13&gt;0,VLOOKUP(C13,RiskPrices!$B$7:$E$28,3,FALSE),VLOOKUP(TradingMarginCalculator!C13,RiskPrices!$B$7:$E$28,4,FALSE))</f>
        <v>382.5</v>
      </c>
      <c r="G13" s="13">
        <f t="shared" si="2"/>
        <v>0</v>
      </c>
    </row>
    <row r="14" spans="2:11" s="1" customFormat="1" x14ac:dyDescent="0.25">
      <c r="B14" s="19" t="s">
        <v>7</v>
      </c>
      <c r="C14" s="19" t="s">
        <v>68</v>
      </c>
      <c r="D14" s="19" t="str">
        <f t="shared" si="0"/>
        <v/>
      </c>
      <c r="E14" s="30">
        <v>0</v>
      </c>
      <c r="F14" s="12">
        <f>IF(E14&gt;0,VLOOKUP(C14,RiskPrices!$B$7:$E$28,3,FALSE),VLOOKUP(TradingMarginCalculator!C14,RiskPrices!$B$7:$E$28,4,FALSE))</f>
        <v>247.5</v>
      </c>
      <c r="G14" s="13">
        <f t="shared" si="2"/>
        <v>0</v>
      </c>
    </row>
    <row r="15" spans="2:11" s="1" customFormat="1" x14ac:dyDescent="0.25">
      <c r="B15" s="19" t="s">
        <v>7</v>
      </c>
      <c r="C15" s="19" t="s">
        <v>69</v>
      </c>
      <c r="D15" s="19" t="str">
        <f t="shared" si="0"/>
        <v/>
      </c>
      <c r="E15" s="30">
        <v>0</v>
      </c>
      <c r="F15" s="12">
        <f>IF(E15&gt;0,VLOOKUP(C15,RiskPrices!$B$7:$E$28,3,FALSE),VLOOKUP(TradingMarginCalculator!C15,RiskPrices!$B$7:$E$28,4,FALSE))</f>
        <v>382.5</v>
      </c>
      <c r="G15" s="13">
        <f t="shared" si="2"/>
        <v>0</v>
      </c>
    </row>
    <row r="16" spans="2:11" s="1" customFormat="1" x14ac:dyDescent="0.25">
      <c r="B16" s="19" t="s">
        <v>7</v>
      </c>
      <c r="C16" s="19" t="s">
        <v>70</v>
      </c>
      <c r="D16" s="19" t="str">
        <f t="shared" si="0"/>
        <v/>
      </c>
      <c r="E16" s="30">
        <v>0</v>
      </c>
      <c r="F16" s="12">
        <f>IF(E16&gt;0,VLOOKUP(C16,RiskPrices!$B$7:$E$28,3,FALSE),VLOOKUP(TradingMarginCalculator!C16,RiskPrices!$B$7:$E$28,4,FALSE))</f>
        <v>367</v>
      </c>
      <c r="G16" s="13">
        <f t="shared" si="2"/>
        <v>0</v>
      </c>
    </row>
    <row r="17" spans="2:7" s="1" customFormat="1" x14ac:dyDescent="0.25">
      <c r="B17" s="19" t="s">
        <v>7</v>
      </c>
      <c r="C17" s="19" t="s">
        <v>71</v>
      </c>
      <c r="D17" s="19" t="str">
        <f t="shared" si="0"/>
        <v/>
      </c>
      <c r="E17" s="30">
        <v>0</v>
      </c>
      <c r="F17" s="12">
        <f>IF(E17&gt;0,VLOOKUP(C17,RiskPrices!$B$7:$E$28,3,FALSE),VLOOKUP(TradingMarginCalculator!C17,RiskPrices!$B$7:$E$28,4,FALSE))</f>
        <v>359.5</v>
      </c>
      <c r="G17" s="13">
        <f t="shared" si="2"/>
        <v>0</v>
      </c>
    </row>
    <row r="18" spans="2:7" s="1" customFormat="1" x14ac:dyDescent="0.25">
      <c r="B18" s="19" t="s">
        <v>7</v>
      </c>
      <c r="C18" s="19" t="s">
        <v>72</v>
      </c>
      <c r="D18" s="19" t="str">
        <f t="shared" si="0"/>
        <v/>
      </c>
      <c r="E18" s="30">
        <v>0</v>
      </c>
      <c r="F18" s="12">
        <f>IF(E18&gt;0,VLOOKUP(C18,RiskPrices!$B$7:$E$28,3,FALSE),VLOOKUP(TradingMarginCalculator!C18,RiskPrices!$B$7:$E$28,4,FALSE))</f>
        <v>330</v>
      </c>
      <c r="G18" s="13">
        <f t="shared" si="2"/>
        <v>0</v>
      </c>
    </row>
    <row r="19" spans="2:7" s="1" customFormat="1" x14ac:dyDescent="0.25">
      <c r="B19" s="19" t="s">
        <v>7</v>
      </c>
      <c r="C19" s="19" t="s">
        <v>48</v>
      </c>
      <c r="D19" s="19" t="str">
        <f t="shared" si="0"/>
        <v/>
      </c>
      <c r="E19" s="30">
        <v>0</v>
      </c>
      <c r="F19" s="12">
        <f>IF(E19&gt;0,VLOOKUP(C19,RiskPrices!$B$7:$E$28,3,FALSE),VLOOKUP(TradingMarginCalculator!C19,RiskPrices!$B$7:$E$28,4,FALSE))</f>
        <v>417</v>
      </c>
      <c r="G19" s="13">
        <f t="shared" si="2"/>
        <v>0</v>
      </c>
    </row>
    <row r="20" spans="2:7" s="1" customFormat="1" x14ac:dyDescent="0.25">
      <c r="B20" s="19" t="s">
        <v>7</v>
      </c>
      <c r="C20" s="19" t="s">
        <v>49</v>
      </c>
      <c r="D20" s="19" t="str">
        <f t="shared" si="0"/>
        <v/>
      </c>
      <c r="E20" s="30">
        <v>0</v>
      </c>
      <c r="F20" s="12">
        <f>IF(E20&gt;0,VLOOKUP(C20,RiskPrices!$B$7:$E$28,3,FALSE),VLOOKUP(TradingMarginCalculator!C20,RiskPrices!$B$7:$E$28,4,FALSE))</f>
        <v>372.5</v>
      </c>
      <c r="G20" s="13">
        <f t="shared" si="2"/>
        <v>0</v>
      </c>
    </row>
    <row r="21" spans="2:7" s="1" customFormat="1" x14ac:dyDescent="0.25">
      <c r="B21" s="19" t="s">
        <v>7</v>
      </c>
      <c r="C21" s="19" t="s">
        <v>50</v>
      </c>
      <c r="D21" s="19" t="str">
        <f t="shared" si="0"/>
        <v/>
      </c>
      <c r="E21" s="30">
        <v>0</v>
      </c>
      <c r="F21" s="12">
        <f>IF(E21&gt;0,VLOOKUP(C21,RiskPrices!$B$7:$E$28,3,FALSE),VLOOKUP(TradingMarginCalculator!C21,RiskPrices!$B$7:$E$28,4,FALSE))</f>
        <v>224</v>
      </c>
      <c r="G21" s="13">
        <f t="shared" si="2"/>
        <v>0</v>
      </c>
    </row>
    <row r="22" spans="2:7" s="1" customFormat="1" x14ac:dyDescent="0.25">
      <c r="B22" s="19" t="s">
        <v>7</v>
      </c>
      <c r="C22" s="19" t="s">
        <v>51</v>
      </c>
      <c r="D22" s="19" t="str">
        <f t="shared" si="0"/>
        <v/>
      </c>
      <c r="E22" s="30">
        <v>0</v>
      </c>
      <c r="F22" s="12">
        <f>IF(E22&gt;0,VLOOKUP(C22,RiskPrices!$B$7:$E$28,3,FALSE),VLOOKUP(TradingMarginCalculator!C22,RiskPrices!$B$7:$E$28,4,FALSE))</f>
        <v>122</v>
      </c>
      <c r="G22" s="13">
        <f t="shared" si="2"/>
        <v>0</v>
      </c>
    </row>
    <row r="23" spans="2:7" s="1" customFormat="1" x14ac:dyDescent="0.25">
      <c r="B23" s="19" t="s">
        <v>7</v>
      </c>
      <c r="C23" s="19" t="s">
        <v>52</v>
      </c>
      <c r="D23" s="19" t="str">
        <f t="shared" si="0"/>
        <v/>
      </c>
      <c r="E23" s="30">
        <v>0</v>
      </c>
      <c r="F23" s="12">
        <f>IF(E23&gt;0,VLOOKUP(C23,RiskPrices!$B$7:$E$28,3,FALSE),VLOOKUP(TradingMarginCalculator!C23,RiskPrices!$B$7:$E$28,4,FALSE))</f>
        <v>415.5</v>
      </c>
      <c r="G23" s="13">
        <f t="shared" si="2"/>
        <v>0</v>
      </c>
    </row>
    <row r="24" spans="2:7" s="1" customFormat="1" x14ac:dyDescent="0.25">
      <c r="B24" s="19" t="s">
        <v>7</v>
      </c>
      <c r="C24" s="19" t="s">
        <v>73</v>
      </c>
      <c r="D24" s="19" t="str">
        <f t="shared" si="0"/>
        <v/>
      </c>
      <c r="E24" s="30">
        <v>0</v>
      </c>
      <c r="F24" s="12">
        <f>IF(E24&gt;0,VLOOKUP(C24,RiskPrices!$B$7:$E$28,3,FALSE),VLOOKUP(TradingMarginCalculator!C24,RiskPrices!$B$7:$E$28,4,FALSE))</f>
        <v>146</v>
      </c>
      <c r="G24" s="13">
        <f t="shared" si="2"/>
        <v>0</v>
      </c>
    </row>
    <row r="25" spans="2:7" s="1" customFormat="1" x14ac:dyDescent="0.25">
      <c r="B25" s="19" t="s">
        <v>7</v>
      </c>
      <c r="C25" s="19" t="s">
        <v>54</v>
      </c>
      <c r="D25" s="19" t="str">
        <f t="shared" si="0"/>
        <v/>
      </c>
      <c r="E25" s="30">
        <v>0</v>
      </c>
      <c r="F25" s="12">
        <f>IF(E25&gt;0,VLOOKUP(C25,RiskPrices!$B$7:$E$28,3,FALSE),VLOOKUP(TradingMarginCalculator!C25,RiskPrices!$B$7:$E$28,4,FALSE))</f>
        <v>258.5</v>
      </c>
      <c r="G25" s="13">
        <f t="shared" si="2"/>
        <v>0</v>
      </c>
    </row>
    <row r="26" spans="2:7" s="1" customFormat="1" x14ac:dyDescent="0.25">
      <c r="B26" s="19" t="s">
        <v>7</v>
      </c>
      <c r="C26" s="19" t="s">
        <v>53</v>
      </c>
      <c r="D26" s="19" t="str">
        <f t="shared" si="0"/>
        <v>Buy</v>
      </c>
      <c r="E26" s="30">
        <v>100</v>
      </c>
      <c r="F26" s="12">
        <f>IF(E26&gt;0,VLOOKUP(C26,RiskPrices!$B$7:$E$28,3,FALSE),VLOOKUP(TradingMarginCalculator!C26,RiskPrices!$B$7:$E$28,4,FALSE))</f>
        <v>441</v>
      </c>
      <c r="G26" s="13">
        <f t="shared" si="2"/>
        <v>44100</v>
      </c>
    </row>
    <row r="27" spans="2:7" s="1" customFormat="1" x14ac:dyDescent="0.25">
      <c r="B27" s="19" t="s">
        <v>7</v>
      </c>
      <c r="C27" s="19" t="s">
        <v>55</v>
      </c>
      <c r="D27" s="19" t="str">
        <f t="shared" si="0"/>
        <v/>
      </c>
      <c r="E27" s="30">
        <v>0</v>
      </c>
      <c r="F27" s="12">
        <f>IF(E27&gt;0,VLOOKUP(C27,RiskPrices!$B$7:$E$28,3,FALSE),VLOOKUP(TradingMarginCalculator!C27,RiskPrices!$B$7:$E$28,4,FALSE))</f>
        <v>264</v>
      </c>
      <c r="G27" s="13">
        <f t="shared" si="2"/>
        <v>0</v>
      </c>
    </row>
    <row r="28" spans="2:7" s="1" customFormat="1" x14ac:dyDescent="0.25">
      <c r="B28" s="19" t="s">
        <v>7</v>
      </c>
      <c r="C28" s="19" t="s">
        <v>56</v>
      </c>
      <c r="D28" s="19" t="str">
        <f t="shared" si="0"/>
        <v/>
      </c>
      <c r="E28" s="30">
        <v>0</v>
      </c>
      <c r="F28" s="12">
        <f>IF(E28&gt;0,VLOOKUP(C28,RiskPrices!$B$7:$E$28,3,FALSE),VLOOKUP(TradingMarginCalculator!C28,RiskPrices!$B$7:$E$28,4,FALSE))</f>
        <v>267.5</v>
      </c>
      <c r="G28" s="13">
        <f t="shared" si="2"/>
        <v>0</v>
      </c>
    </row>
    <row r="29" spans="2:7" s="1" customFormat="1" x14ac:dyDescent="0.25">
      <c r="B29" s="19" t="s">
        <v>7</v>
      </c>
      <c r="C29" s="19" t="s">
        <v>63</v>
      </c>
      <c r="D29" s="19" t="str">
        <f t="shared" si="0"/>
        <v/>
      </c>
      <c r="E29" s="30">
        <v>0</v>
      </c>
      <c r="F29" s="12">
        <f>IF(E29&gt;0,VLOOKUP(C29,RiskPrices!$B$7:$E$28,3,FALSE),VLOOKUP(TradingMarginCalculator!C29,RiskPrices!$B$7:$E$28,4,FALSE))</f>
        <v>146</v>
      </c>
      <c r="G29" s="13">
        <f t="shared" si="2"/>
        <v>0</v>
      </c>
    </row>
    <row r="30" spans="2:7" s="1" customFormat="1" x14ac:dyDescent="0.25">
      <c r="B30" s="19" t="s">
        <v>7</v>
      </c>
      <c r="C30" s="19" t="s">
        <v>62</v>
      </c>
      <c r="D30" s="19" t="str">
        <f t="shared" si="0"/>
        <v/>
      </c>
      <c r="E30" s="30">
        <v>0</v>
      </c>
      <c r="F30" s="12">
        <f>IF(E30&gt;0,VLOOKUP(C30,RiskPrices!$B$7:$E$28,3,FALSE),VLOOKUP(TradingMarginCalculator!C30,RiskPrices!$B$7:$E$28,4,FALSE))</f>
        <v>343</v>
      </c>
      <c r="G30" s="13">
        <f t="shared" si="2"/>
        <v>0</v>
      </c>
    </row>
    <row r="31" spans="2:7" s="1" customFormat="1" x14ac:dyDescent="0.25">
      <c r="B31" s="19" t="s">
        <v>7</v>
      </c>
      <c r="C31" s="19" t="s">
        <v>74</v>
      </c>
      <c r="D31" s="19" t="str">
        <f t="shared" ref="D31" si="3">IF(E31=0,"",IF(E31&gt;0,"Buy","Sell"))</f>
        <v/>
      </c>
      <c r="E31" s="30">
        <v>0</v>
      </c>
      <c r="F31" s="12">
        <f>IF(E31&gt;0,VLOOKUP(C31,RiskPrices!$B$7:$E$28,3,FALSE),VLOOKUP(TradingMarginCalculator!C31,RiskPrices!$B$7:$E$28,4,FALSE))</f>
        <v>291</v>
      </c>
      <c r="G31" s="13">
        <f t="shared" si="2"/>
        <v>0</v>
      </c>
    </row>
    <row r="32" spans="2:7" s="1" customFormat="1" ht="15.75" thickBot="1" x14ac:dyDescent="0.3"/>
    <row r="33" spans="2:9" s="1" customFormat="1" x14ac:dyDescent="0.25">
      <c r="B33" s="4" t="s">
        <v>18</v>
      </c>
      <c r="C33" s="17">
        <f>SUM(((SUMIF(G6:G31,"&gt;0",G6:G31))*C35),((SUMIF(G6:G31,"&lt;0",G6:G31))*C35))</f>
        <v>9800</v>
      </c>
      <c r="F33" s="34" t="s">
        <v>12</v>
      </c>
      <c r="G33" s="35"/>
    </row>
    <row r="34" spans="2:9" s="1" customFormat="1" x14ac:dyDescent="0.25">
      <c r="B34" s="5" t="s">
        <v>25</v>
      </c>
      <c r="C34" s="31" t="s">
        <v>23</v>
      </c>
      <c r="F34" s="36"/>
      <c r="G34" s="37"/>
    </row>
    <row r="35" spans="2:9" s="1" customFormat="1" ht="15.75" thickBot="1" x14ac:dyDescent="0.3">
      <c r="B35" s="5" t="s">
        <v>10</v>
      </c>
      <c r="C35" s="20">
        <v>1</v>
      </c>
      <c r="F35" s="36"/>
      <c r="G35" s="37"/>
    </row>
    <row r="36" spans="2:9" s="1" customFormat="1" ht="19.5" thickBot="1" x14ac:dyDescent="0.35">
      <c r="B36" s="14" t="s">
        <v>11</v>
      </c>
      <c r="C36" s="18">
        <f>IF((C33)&lt;0,0,C33)</f>
        <v>9800</v>
      </c>
      <c r="F36" s="36"/>
      <c r="G36" s="37"/>
    </row>
    <row r="37" spans="2:9" s="1" customFormat="1" x14ac:dyDescent="0.25">
      <c r="F37" s="36"/>
      <c r="G37" s="37"/>
      <c r="I37" s="1" t="s">
        <v>23</v>
      </c>
    </row>
    <row r="38" spans="2:9" s="1" customFormat="1" ht="15.75" thickBot="1" x14ac:dyDescent="0.3">
      <c r="B38" s="32"/>
      <c r="F38" s="38"/>
      <c r="G38" s="39"/>
      <c r="I38" s="1" t="s">
        <v>22</v>
      </c>
    </row>
    <row r="39" spans="2:9" s="1" customFormat="1" ht="15" customHeight="1" x14ac:dyDescent="0.25">
      <c r="F39" s="34"/>
      <c r="G39" s="35"/>
      <c r="I39" s="1" t="s">
        <v>21</v>
      </c>
    </row>
    <row r="40" spans="2:9" s="1" customFormat="1" ht="184.5" customHeight="1" x14ac:dyDescent="0.25">
      <c r="F40" s="36"/>
      <c r="G40" s="37"/>
    </row>
    <row r="41" spans="2:9" s="1" customFormat="1" ht="15" hidden="1" customHeight="1" x14ac:dyDescent="0.25">
      <c r="F41" s="36"/>
      <c r="G41" s="37"/>
    </row>
    <row r="42" spans="2:9" s="1" customFormat="1" ht="15" hidden="1" customHeight="1" x14ac:dyDescent="0.25">
      <c r="F42" s="36"/>
      <c r="G42" s="37"/>
    </row>
    <row r="43" spans="2:9" s="1" customFormat="1" ht="15" hidden="1" customHeight="1" x14ac:dyDescent="0.25">
      <c r="F43" s="36"/>
      <c r="G43" s="37"/>
    </row>
    <row r="44" spans="2:9" s="1" customFormat="1" ht="15" hidden="1" customHeight="1" x14ac:dyDescent="0.25">
      <c r="F44" s="38"/>
      <c r="G44" s="39"/>
    </row>
    <row r="45" spans="2:9" s="1" customFormat="1" ht="15" hidden="1" customHeight="1" x14ac:dyDescent="0.25"/>
    <row r="46" spans="2:9" s="1" customFormat="1" hidden="1" x14ac:dyDescent="0.25"/>
    <row r="47" spans="2:9" s="1" customFormat="1" hidden="1" x14ac:dyDescent="0.25"/>
    <row r="48" spans="2:9" s="1" customFormat="1" hidden="1" x14ac:dyDescent="0.25"/>
    <row r="49" s="1" customFormat="1" hidden="1" x14ac:dyDescent="0.25"/>
    <row r="50" s="1" customFormat="1" hidden="1" x14ac:dyDescent="0.25"/>
  </sheetData>
  <mergeCells count="2">
    <mergeCell ref="F33:G38"/>
    <mergeCell ref="F39:G44"/>
  </mergeCells>
  <conditionalFormatting sqref="E6:E31">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31">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A097-6211-4BAB-8EFB-33A061F0F98B}">
  <dimension ref="A1:J32"/>
  <sheetViews>
    <sheetView workbookViewId="0">
      <selection activeCell="C13" sqref="C13"/>
    </sheetView>
  </sheetViews>
  <sheetFormatPr defaultColWidth="0" defaultRowHeight="15" customHeight="1" zeroHeight="1" x14ac:dyDescent="0.25"/>
  <cols>
    <col min="1" max="1" width="8.7109375" style="1" customWidth="1"/>
    <col min="2" max="2" width="22.85546875" style="1" customWidth="1"/>
    <col min="3" max="3" width="27.85546875" style="1" customWidth="1"/>
    <col min="4" max="4" width="4.7109375" style="1" customWidth="1"/>
    <col min="5" max="5" width="15.5703125" style="1" customWidth="1"/>
    <col min="6" max="10" width="8.7109375" style="1" customWidth="1"/>
    <col min="11" max="16384" width="8.7109375" style="1" hidden="1"/>
  </cols>
  <sheetData>
    <row r="1" spans="2:9" x14ac:dyDescent="0.25"/>
    <row r="2" spans="2:9" x14ac:dyDescent="0.25"/>
    <row r="3" spans="2:9" x14ac:dyDescent="0.25"/>
    <row r="4" spans="2:9" x14ac:dyDescent="0.25"/>
    <row r="5" spans="2:9" x14ac:dyDescent="0.25">
      <c r="B5" s="11" t="s">
        <v>38</v>
      </c>
      <c r="C5" s="6"/>
      <c r="D5" s="6"/>
      <c r="E5" s="6"/>
      <c r="F5" s="7"/>
      <c r="G5" s="7"/>
      <c r="H5" s="11"/>
      <c r="I5" s="11"/>
    </row>
    <row r="6" spans="2:9" x14ac:dyDescent="0.25">
      <c r="B6" s="11" t="s">
        <v>37</v>
      </c>
      <c r="C6" s="6"/>
      <c r="D6" s="6"/>
      <c r="E6" s="6"/>
      <c r="F6" s="7"/>
      <c r="G6" s="7"/>
      <c r="H6" s="11"/>
      <c r="I6" s="11"/>
    </row>
    <row r="7" spans="2:9" x14ac:dyDescent="0.25"/>
    <row r="8" spans="2:9" x14ac:dyDescent="0.25"/>
    <row r="9" spans="2:9" x14ac:dyDescent="0.25">
      <c r="B9" s="16" t="s">
        <v>34</v>
      </c>
      <c r="C9" s="15" t="s">
        <v>40</v>
      </c>
    </row>
    <row r="10" spans="2:9" x14ac:dyDescent="0.25">
      <c r="B10" s="19" t="s">
        <v>29</v>
      </c>
      <c r="C10" s="3">
        <v>0</v>
      </c>
      <c r="D10" s="1" t="s">
        <v>26</v>
      </c>
    </row>
    <row r="11" spans="2:9" x14ac:dyDescent="0.25">
      <c r="B11" s="19" t="s">
        <v>30</v>
      </c>
      <c r="C11" s="3">
        <v>100000</v>
      </c>
      <c r="D11" s="1" t="s">
        <v>26</v>
      </c>
    </row>
    <row r="12" spans="2:9" x14ac:dyDescent="0.25">
      <c r="B12" s="19" t="s">
        <v>31</v>
      </c>
      <c r="C12" s="3">
        <v>50000</v>
      </c>
      <c r="D12" s="1" t="s">
        <v>26</v>
      </c>
    </row>
    <row r="13" spans="2:9" x14ac:dyDescent="0.25">
      <c r="B13" s="19" t="s">
        <v>32</v>
      </c>
      <c r="C13" s="3">
        <v>0</v>
      </c>
      <c r="D13" s="1" t="s">
        <v>26</v>
      </c>
    </row>
    <row r="14" spans="2:9" x14ac:dyDescent="0.25">
      <c r="B14" s="19" t="s">
        <v>33</v>
      </c>
      <c r="C14" s="3">
        <v>0</v>
      </c>
      <c r="D14" s="1" t="s">
        <v>26</v>
      </c>
    </row>
    <row r="15" spans="2:9" x14ac:dyDescent="0.25">
      <c r="B15" s="19" t="s">
        <v>28</v>
      </c>
      <c r="C15" s="3">
        <v>0</v>
      </c>
      <c r="D15" s="1" t="s">
        <v>26</v>
      </c>
    </row>
    <row r="16" spans="2:9" x14ac:dyDescent="0.25">
      <c r="B16" s="19" t="s">
        <v>27</v>
      </c>
      <c r="C16" s="3">
        <v>0</v>
      </c>
      <c r="D16" s="1" t="s">
        <v>26</v>
      </c>
    </row>
    <row r="17" spans="2:6" x14ac:dyDescent="0.25"/>
    <row r="18" spans="2:6" x14ac:dyDescent="0.25">
      <c r="B18" s="16" t="s">
        <v>34</v>
      </c>
      <c r="C18" s="15" t="s">
        <v>47</v>
      </c>
      <c r="E18" s="15" t="s">
        <v>35</v>
      </c>
    </row>
    <row r="19" spans="2:6" x14ac:dyDescent="0.25">
      <c r="B19" s="19" t="s">
        <v>7</v>
      </c>
      <c r="C19" s="29">
        <f>MAX(0,C10:C16)</f>
        <v>100000</v>
      </c>
      <c r="E19" s="33">
        <v>1.25</v>
      </c>
    </row>
    <row r="20" spans="2:6" ht="15.75" thickBot="1" x14ac:dyDescent="0.3"/>
    <row r="21" spans="2:6" ht="19.5" thickBot="1" x14ac:dyDescent="0.35">
      <c r="B21" s="14" t="s">
        <v>36</v>
      </c>
      <c r="C21" s="18">
        <f>C19*E19</f>
        <v>125000</v>
      </c>
    </row>
    <row r="22" spans="2:6" ht="15.75" thickBot="1" x14ac:dyDescent="0.3"/>
    <row r="23" spans="2:6" ht="14.45" customHeight="1" x14ac:dyDescent="0.25">
      <c r="E23" s="40" t="s">
        <v>39</v>
      </c>
      <c r="F23" s="40"/>
    </row>
    <row r="24" spans="2:6" x14ac:dyDescent="0.25">
      <c r="E24" s="41"/>
      <c r="F24" s="41"/>
    </row>
    <row r="25" spans="2:6" x14ac:dyDescent="0.25">
      <c r="E25" s="41"/>
      <c r="F25" s="41"/>
    </row>
    <row r="26" spans="2:6" x14ac:dyDescent="0.25">
      <c r="E26" s="41"/>
      <c r="F26" s="41"/>
    </row>
    <row r="27" spans="2:6" x14ac:dyDescent="0.25">
      <c r="E27" s="41"/>
      <c r="F27" s="41"/>
    </row>
    <row r="28" spans="2:6" x14ac:dyDescent="0.25">
      <c r="E28" s="41"/>
      <c r="F28" s="41"/>
    </row>
    <row r="29" spans="2:6" x14ac:dyDescent="0.25">
      <c r="E29" s="41"/>
      <c r="F29" s="41"/>
    </row>
    <row r="30" spans="2:6" x14ac:dyDescent="0.25">
      <c r="E30" s="41"/>
      <c r="F30" s="41"/>
    </row>
    <row r="31" spans="2:6" x14ac:dyDescent="0.25">
      <c r="E31" s="41"/>
      <c r="F31" s="41"/>
    </row>
    <row r="32" spans="2:6" x14ac:dyDescent="0.25"/>
  </sheetData>
  <mergeCells count="1">
    <mergeCell ref="E23:F31"/>
  </mergeCells>
  <conditionalFormatting sqref="C10:C16">
    <cfRule type="cellIs" dxfId="4" priority="3" operator="equal">
      <formula>0</formula>
    </cfRule>
    <cfRule type="cellIs" dxfId="3" priority="4" operator="lessThan">
      <formula>0</formula>
    </cfRule>
    <cfRule type="cellIs" dxfId="2" priority="5" operator="greaterThan">
      <formula>0</formula>
    </cfRule>
  </conditionalFormatting>
  <conditionalFormatting sqref="C19">
    <cfRule type="cellIs" dxfId="1" priority="1" operator="equal">
      <formula>0</formula>
    </cfRule>
    <cfRule type="cellIs" dxfId="0" priority="2" operator="lessThan">
      <formula>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abSelected="1" workbookViewId="0">
      <selection activeCell="B12" sqref="B12"/>
    </sheetView>
  </sheetViews>
  <sheetFormatPr defaultColWidth="0" defaultRowHeight="15" zeroHeight="1" x14ac:dyDescent="0.25"/>
  <cols>
    <col min="1" max="1" width="10.7109375" style="1" customWidth="1"/>
    <col min="2" max="2" width="16" style="1" bestFit="1" customWidth="1"/>
    <col min="3" max="3" width="9.28515625" style="1" customWidth="1"/>
    <col min="4" max="4" width="9.5703125" style="1" bestFit="1" customWidth="1"/>
    <col min="5" max="5" width="10.28515625" style="1" bestFit="1" customWidth="1"/>
    <col min="6" max="6" width="5.28515625" style="1" customWidth="1"/>
    <col min="7" max="7" width="58.140625" style="1" customWidth="1"/>
    <col min="8" max="8" width="9.28515625" style="1" customWidth="1"/>
    <col min="9" max="16384" width="9.28515625" style="1" hidden="1"/>
  </cols>
  <sheetData>
    <row r="1" spans="2:7" ht="44.25" customHeight="1" x14ac:dyDescent="0.25"/>
    <row r="2" spans="2:7" x14ac:dyDescent="0.25">
      <c r="B2" s="8" t="s">
        <v>0</v>
      </c>
      <c r="C2" s="8" t="s">
        <v>1</v>
      </c>
      <c r="D2" s="8" t="s">
        <v>2</v>
      </c>
      <c r="E2" s="8" t="s">
        <v>3</v>
      </c>
    </row>
    <row r="3" spans="2:7" x14ac:dyDescent="0.25">
      <c r="B3" s="8" t="s">
        <v>64</v>
      </c>
      <c r="C3" s="8" t="s">
        <v>4</v>
      </c>
      <c r="D3" s="8">
        <v>686</v>
      </c>
      <c r="E3" s="9">
        <f t="shared" ref="E3:E6" si="0">D3/2</f>
        <v>343</v>
      </c>
    </row>
    <row r="4" spans="2:7" x14ac:dyDescent="0.25">
      <c r="B4" s="8" t="s">
        <v>65</v>
      </c>
      <c r="C4" s="8" t="s">
        <v>4</v>
      </c>
      <c r="D4" s="8">
        <v>692</v>
      </c>
      <c r="E4" s="9">
        <f t="shared" si="0"/>
        <v>346</v>
      </c>
    </row>
    <row r="5" spans="2:7" x14ac:dyDescent="0.25">
      <c r="B5" s="8" t="s">
        <v>60</v>
      </c>
      <c r="C5" s="8" t="s">
        <v>4</v>
      </c>
      <c r="D5" s="8">
        <v>707</v>
      </c>
      <c r="E5" s="9">
        <f t="shared" si="0"/>
        <v>353.5</v>
      </c>
    </row>
    <row r="6" spans="2:7" x14ac:dyDescent="0.25">
      <c r="B6" s="8" t="s">
        <v>66</v>
      </c>
      <c r="C6" s="8" t="s">
        <v>4</v>
      </c>
      <c r="D6" s="8">
        <v>707</v>
      </c>
      <c r="E6" s="9">
        <f t="shared" si="0"/>
        <v>353.5</v>
      </c>
    </row>
    <row r="7" spans="2:7" x14ac:dyDescent="0.25">
      <c r="B7" s="9" t="s">
        <v>57</v>
      </c>
      <c r="C7" s="9" t="s">
        <v>4</v>
      </c>
      <c r="D7" s="9">
        <v>693</v>
      </c>
      <c r="E7" s="9">
        <f>D7/2</f>
        <v>346.5</v>
      </c>
    </row>
    <row r="8" spans="2:7" x14ac:dyDescent="0.25">
      <c r="B8" s="9" t="s">
        <v>58</v>
      </c>
      <c r="C8" s="9" t="s">
        <v>4</v>
      </c>
      <c r="D8" s="9">
        <v>664</v>
      </c>
      <c r="E8" s="9">
        <f>D8/2</f>
        <v>332</v>
      </c>
    </row>
    <row r="9" spans="2:7" x14ac:dyDescent="0.25">
      <c r="B9" s="9" t="s">
        <v>67</v>
      </c>
      <c r="C9" s="9" t="s">
        <v>4</v>
      </c>
      <c r="D9" s="9">
        <v>528</v>
      </c>
      <c r="E9" s="9">
        <f t="shared" ref="E9:E28" si="1">D9/2</f>
        <v>264</v>
      </c>
    </row>
    <row r="10" spans="2:7" x14ac:dyDescent="0.25">
      <c r="B10" s="9" t="s">
        <v>61</v>
      </c>
      <c r="C10" s="9" t="s">
        <v>4</v>
      </c>
      <c r="D10" s="9">
        <v>765</v>
      </c>
      <c r="E10" s="9">
        <f t="shared" si="1"/>
        <v>382.5</v>
      </c>
    </row>
    <row r="11" spans="2:7" x14ac:dyDescent="0.25">
      <c r="B11" s="9" t="s">
        <v>68</v>
      </c>
      <c r="C11" s="9" t="s">
        <v>4</v>
      </c>
      <c r="D11" s="9">
        <v>495</v>
      </c>
      <c r="E11" s="9">
        <f t="shared" si="1"/>
        <v>247.5</v>
      </c>
    </row>
    <row r="12" spans="2:7" x14ac:dyDescent="0.25">
      <c r="B12" s="9" t="s">
        <v>69</v>
      </c>
      <c r="C12" s="9" t="s">
        <v>4</v>
      </c>
      <c r="D12" s="9">
        <v>765</v>
      </c>
      <c r="E12" s="9">
        <f t="shared" si="1"/>
        <v>382.5</v>
      </c>
    </row>
    <row r="13" spans="2:7" x14ac:dyDescent="0.25">
      <c r="B13" s="9" t="s">
        <v>70</v>
      </c>
      <c r="C13" s="9" t="s">
        <v>4</v>
      </c>
      <c r="D13" s="9">
        <v>734</v>
      </c>
      <c r="E13" s="9">
        <f t="shared" si="1"/>
        <v>367</v>
      </c>
      <c r="G13" s="11" t="s">
        <v>13</v>
      </c>
    </row>
    <row r="14" spans="2:7" x14ac:dyDescent="0.25">
      <c r="B14" s="9" t="s">
        <v>71</v>
      </c>
      <c r="C14" s="9" t="s">
        <v>4</v>
      </c>
      <c r="D14" s="9">
        <v>719</v>
      </c>
      <c r="E14" s="9">
        <f t="shared" si="1"/>
        <v>359.5</v>
      </c>
      <c r="G14" s="11"/>
    </row>
    <row r="15" spans="2:7" x14ac:dyDescent="0.25">
      <c r="B15" s="9" t="s">
        <v>72</v>
      </c>
      <c r="C15" s="9" t="s">
        <v>4</v>
      </c>
      <c r="D15" s="9">
        <v>660</v>
      </c>
      <c r="E15" s="9">
        <f t="shared" si="1"/>
        <v>330</v>
      </c>
      <c r="G15" s="11" t="s">
        <v>75</v>
      </c>
    </row>
    <row r="16" spans="2:7" x14ac:dyDescent="0.25">
      <c r="B16" s="9" t="s">
        <v>48</v>
      </c>
      <c r="C16" s="9" t="s">
        <v>4</v>
      </c>
      <c r="D16" s="9">
        <v>834</v>
      </c>
      <c r="E16" s="9">
        <f t="shared" si="1"/>
        <v>417</v>
      </c>
      <c r="G16" s="11"/>
    </row>
    <row r="17" spans="2:7" x14ac:dyDescent="0.25">
      <c r="B17" s="9" t="s">
        <v>49</v>
      </c>
      <c r="C17" s="9" t="s">
        <v>4</v>
      </c>
      <c r="D17" s="9">
        <v>745</v>
      </c>
      <c r="E17" s="9">
        <f t="shared" si="1"/>
        <v>372.5</v>
      </c>
      <c r="G17" s="11"/>
    </row>
    <row r="18" spans="2:7" x14ac:dyDescent="0.25">
      <c r="B18" s="9" t="s">
        <v>50</v>
      </c>
      <c r="C18" s="9" t="s">
        <v>4</v>
      </c>
      <c r="D18" s="9">
        <v>448</v>
      </c>
      <c r="E18" s="9">
        <f t="shared" si="1"/>
        <v>224</v>
      </c>
    </row>
    <row r="19" spans="2:7" x14ac:dyDescent="0.25">
      <c r="B19" s="9" t="s">
        <v>51</v>
      </c>
      <c r="C19" s="9" t="s">
        <v>4</v>
      </c>
      <c r="D19" s="9">
        <v>244</v>
      </c>
      <c r="E19" s="9">
        <f t="shared" si="1"/>
        <v>122</v>
      </c>
    </row>
    <row r="20" spans="2:7" x14ac:dyDescent="0.25">
      <c r="B20" s="9" t="s">
        <v>52</v>
      </c>
      <c r="C20" s="9" t="s">
        <v>4</v>
      </c>
      <c r="D20" s="9">
        <v>831</v>
      </c>
      <c r="E20" s="9">
        <f t="shared" si="1"/>
        <v>415.5</v>
      </c>
    </row>
    <row r="21" spans="2:7" x14ac:dyDescent="0.25">
      <c r="B21" s="9" t="s">
        <v>73</v>
      </c>
      <c r="C21" s="9" t="s">
        <v>4</v>
      </c>
      <c r="D21" s="9">
        <v>292</v>
      </c>
      <c r="E21" s="9">
        <f t="shared" si="1"/>
        <v>146</v>
      </c>
    </row>
    <row r="22" spans="2:7" x14ac:dyDescent="0.25">
      <c r="B22" s="9" t="s">
        <v>54</v>
      </c>
      <c r="C22" s="9" t="s">
        <v>4</v>
      </c>
      <c r="D22" s="9">
        <v>517</v>
      </c>
      <c r="E22" s="9">
        <f t="shared" si="1"/>
        <v>258.5</v>
      </c>
    </row>
    <row r="23" spans="2:7" x14ac:dyDescent="0.25">
      <c r="B23" s="9" t="s">
        <v>53</v>
      </c>
      <c r="C23" s="9" t="s">
        <v>4</v>
      </c>
      <c r="D23" s="9">
        <v>441</v>
      </c>
      <c r="E23" s="9">
        <f t="shared" si="1"/>
        <v>220.5</v>
      </c>
    </row>
    <row r="24" spans="2:7" x14ac:dyDescent="0.25">
      <c r="B24" s="9" t="s">
        <v>55</v>
      </c>
      <c r="C24" s="9" t="s">
        <v>4</v>
      </c>
      <c r="D24" s="9">
        <v>528</v>
      </c>
      <c r="E24" s="9">
        <f t="shared" si="1"/>
        <v>264</v>
      </c>
    </row>
    <row r="25" spans="2:7" x14ac:dyDescent="0.25">
      <c r="B25" s="9" t="s">
        <v>56</v>
      </c>
      <c r="C25" s="9" t="s">
        <v>4</v>
      </c>
      <c r="D25" s="9">
        <v>535</v>
      </c>
      <c r="E25" s="9">
        <f t="shared" si="1"/>
        <v>267.5</v>
      </c>
    </row>
    <row r="26" spans="2:7" x14ac:dyDescent="0.25">
      <c r="B26" s="9" t="s">
        <v>63</v>
      </c>
      <c r="C26" s="9" t="s">
        <v>4</v>
      </c>
      <c r="D26" s="9">
        <v>292</v>
      </c>
      <c r="E26" s="9">
        <f t="shared" si="1"/>
        <v>146</v>
      </c>
    </row>
    <row r="27" spans="2:7" x14ac:dyDescent="0.25">
      <c r="B27" s="9" t="s">
        <v>62</v>
      </c>
      <c r="C27" s="9" t="s">
        <v>4</v>
      </c>
      <c r="D27" s="9">
        <v>686</v>
      </c>
      <c r="E27" s="9">
        <f t="shared" si="1"/>
        <v>343</v>
      </c>
    </row>
    <row r="28" spans="2:7" x14ac:dyDescent="0.25">
      <c r="B28" s="9" t="s">
        <v>74</v>
      </c>
      <c r="C28" s="9" t="s">
        <v>15</v>
      </c>
      <c r="D28" s="9">
        <v>582</v>
      </c>
      <c r="E28" s="9">
        <f t="shared" si="1"/>
        <v>291</v>
      </c>
    </row>
    <row r="29" spans="2:7" x14ac:dyDescent="0.25"/>
    <row r="30" spans="2:7" x14ac:dyDescent="0.25">
      <c r="B30" s="21" t="s">
        <v>24</v>
      </c>
      <c r="C30" s="21" t="s">
        <v>23</v>
      </c>
      <c r="D30" s="21"/>
      <c r="E30" s="21"/>
    </row>
    <row r="31" spans="2:7" x14ac:dyDescent="0.25">
      <c r="B31" s="21" t="s">
        <v>20</v>
      </c>
      <c r="C31" s="22">
        <v>1</v>
      </c>
      <c r="D31" s="9"/>
      <c r="E31" s="9"/>
      <c r="G31" s="32"/>
    </row>
    <row r="32" spans="2:7" x14ac:dyDescent="0.25"/>
    <row r="33" spans="2:5" ht="61.5" customHeight="1" x14ac:dyDescent="0.25">
      <c r="B33" s="42" t="s">
        <v>16</v>
      </c>
      <c r="C33" s="42"/>
      <c r="D33" s="42"/>
      <c r="E33" s="42"/>
    </row>
    <row r="34" spans="2:5" ht="2.4500000000000002" customHeight="1" x14ac:dyDescent="0.25">
      <c r="B34" s="42"/>
      <c r="C34" s="42"/>
      <c r="D34" s="42"/>
      <c r="E34" s="42"/>
    </row>
    <row r="35" spans="2:5" ht="15" customHeight="1" x14ac:dyDescent="0.25">
      <c r="B35" s="10"/>
      <c r="C35" s="10"/>
      <c r="D35" s="10"/>
      <c r="E35" s="10"/>
    </row>
    <row r="36" spans="2:5" ht="15" hidden="1" customHeight="1" x14ac:dyDescent="0.25">
      <c r="B36" s="10"/>
      <c r="C36" s="10"/>
      <c r="D36" s="10"/>
      <c r="E36" s="10"/>
    </row>
  </sheetData>
  <mergeCells count="1">
    <mergeCell ref="B33:E34"/>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D9E358BC66AB4DB0B6C385AFC29245" ma:contentTypeVersion="14" ma:contentTypeDescription="Create a new document." ma:contentTypeScope="" ma:versionID="d6d3f11d00341955e99512d8f7beb3f2">
  <xsd:schema xmlns:xsd="http://www.w3.org/2001/XMLSchema" xmlns:xs="http://www.w3.org/2001/XMLSchema" xmlns:p="http://schemas.microsoft.com/office/2006/metadata/properties" xmlns:ns2="9285bdd6-84d3-4196-8020-a22e1be4e551" xmlns:ns3="91bf7a04-2e64-4d95-9eea-38813a5da9ee" targetNamespace="http://schemas.microsoft.com/office/2006/metadata/properties" ma:root="true" ma:fieldsID="c577ffaa41d4c2a533b8d028c4ea411a" ns2:_="" ns3:_="">
    <xsd:import namespace="9285bdd6-84d3-4196-8020-a22e1be4e551"/>
    <xsd:import namespace="91bf7a04-2e64-4d95-9eea-38813a5da9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Description"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bdd6-84d3-4196-8020-a22e1be4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Description" ma:index="14" nillable="true" ma:displayName="Description" ma:format="Dropdown" ma:internalName="Description">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4088816-01ca-45d5-99b8-01045a218575"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f7a04-2e64-4d95-9eea-38813a5da9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c07de0f-eec7-4724-8ac8-631c1bd63015}" ma:internalName="TaxCatchAll" ma:showField="CatchAllData" ma:web="91bf7a04-2e64-4d95-9eea-38813a5da9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 xmlns="9285bdd6-84d3-4196-8020-a22e1be4e551" xsi:nil="true"/>
    <lcf76f155ced4ddcb4097134ff3c332f xmlns="9285bdd6-84d3-4196-8020-a22e1be4e551">
      <Terms xmlns="http://schemas.microsoft.com/office/infopath/2007/PartnerControls"/>
    </lcf76f155ced4ddcb4097134ff3c332f>
    <TaxCatchAll xmlns="91bf7a04-2e64-4d95-9eea-38813a5da9e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A360D7-ED7B-4A1D-BE7C-DBA3893F2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5bdd6-84d3-4196-8020-a22e1be4e551"/>
    <ds:schemaRef ds:uri="91bf7a04-2e64-4d95-9eea-38813a5da9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787706-A0E0-467C-BCA4-E98AB842F7FF}">
  <ds:schemaRefs>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91bf7a04-2e64-4d95-9eea-38813a5da9ee"/>
    <ds:schemaRef ds:uri="9285bdd6-84d3-4196-8020-a22e1be4e551"/>
    <ds:schemaRef ds:uri="http://purl.org/dc/dcmitype/"/>
    <ds:schemaRef ds:uri="http://purl.org/dc/elements/1.1/"/>
  </ds:schemaRefs>
</ds:datastoreItem>
</file>

<file path=customXml/itemProps3.xml><?xml version="1.0" encoding="utf-8"?>
<ds:datastoreItem xmlns:ds="http://schemas.openxmlformats.org/officeDocument/2006/customXml" ds:itemID="{FAB6087A-F330-4047-9FF9-2A4ABD4112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Collateral Call</vt:lpstr>
      <vt:lpstr>TradingMarginCalculator</vt:lpstr>
      <vt:lpstr>SettlementMarginCalculator</vt:lpstr>
      <vt:lpstr>RiskPrices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Anstein Eie</dc:creator>
  <cp:lastModifiedBy>David Hastings</cp:lastModifiedBy>
  <cp:lastPrinted>2021-10-06T14:48:05Z</cp:lastPrinted>
  <dcterms:created xsi:type="dcterms:W3CDTF">2016-10-30T06:33:19Z</dcterms:created>
  <dcterms:modified xsi:type="dcterms:W3CDTF">2023-02-23T20:14:16Z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0x01010045D9E358BC66AB4DB0B6C385AFC29245</vt:lpwstr>
  </property>
  <property fmtid="{D5CDD505-2E9C-101B-9397-08002B2CF9AE}" pid="3" name="MSIP_Label_6b42914a-292e-4c59-9c7f-00772d90bae3_Enabled">
    <vt:lpwstr>true</vt:lpwstr>
  </property>
  <property fmtid="{D5CDD505-2E9C-101B-9397-08002B2CF9AE}" pid="4" name="MSIP_Label_6b42914a-292e-4c59-9c7f-00772d90bae3_SetDate">
    <vt:lpwstr>2021-09-07T14:50:20Z</vt:lpwstr>
  </property>
  <property fmtid="{D5CDD505-2E9C-101B-9397-08002B2CF9AE}" pid="5" name="MSIP_Label_6b42914a-292e-4c59-9c7f-00772d90bae3_Method">
    <vt:lpwstr>Standard</vt:lpwstr>
  </property>
  <property fmtid="{D5CDD505-2E9C-101B-9397-08002B2CF9AE}" pid="6" name="MSIP_Label_6b42914a-292e-4c59-9c7f-00772d90bae3_Name">
    <vt:lpwstr>Internal - Hide Visible Label</vt:lpwstr>
  </property>
  <property fmtid="{D5CDD505-2E9C-101B-9397-08002B2CF9AE}" pid="7" name="MSIP_Label_6b42914a-292e-4c59-9c7f-00772d90bae3_SiteId">
    <vt:lpwstr>9587852c-8ed3-4173-b2f4-3f0ef1981609</vt:lpwstr>
  </property>
  <property fmtid="{D5CDD505-2E9C-101B-9397-08002B2CF9AE}" pid="8" name="MSIP_Label_6b42914a-292e-4c59-9c7f-00772d90bae3_ActionId">
    <vt:lpwstr>2fef5741-285f-4c9a-b106-0514040a6db8</vt:lpwstr>
  </property>
  <property fmtid="{D5CDD505-2E9C-101B-9397-08002B2CF9AE}" pid="9" name="MSIP_Label_6b42914a-292e-4c59-9c7f-00772d90bae3_ContentBits">
    <vt:lpwstr>0</vt:lpwstr>
  </property>
  <property fmtid="{D5CDD505-2E9C-101B-9397-08002B2CF9AE}" pid="10" name="MediaServiceImageTags">
    <vt:lpwstr/>
  </property>
</Properties>
</file>