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david.hastings\Documents\"/>
    </mc:Choice>
  </mc:AlternateContent>
  <xr:revisionPtr revIDLastSave="0" documentId="8_{37F21CF1-8EFD-4105-8E0B-5D0E25DAEAAF}" xr6:coauthVersionLast="47" xr6:coauthVersionMax="47" xr10:uidLastSave="{00000000-0000-0000-0000-000000000000}"/>
  <bookViews>
    <workbookView xWindow="1725" yWindow="4140" windowWidth="21600" windowHeight="11295" activeTab="3" xr2:uid="{00000000-000D-0000-FFFF-FFFF00000000}"/>
  </bookViews>
  <sheets>
    <sheet name="Collateral Call" sheetId="4" r:id="rId1"/>
    <sheet name="TradingMarginCalculator" sheetId="2" r:id="rId2"/>
    <sheet name="SettlementMarginCalculator" sheetId="5"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5" l="1"/>
  <c r="C21" i="5" s="1"/>
  <c r="C10" i="4" s="1"/>
  <c r="D10" i="2" l="1"/>
  <c r="D18" i="2" l="1"/>
  <c r="D17" i="2"/>
  <c r="D16" i="2"/>
  <c r="D15" i="2"/>
  <c r="D14" i="2"/>
  <c r="E4" i="1" l="1"/>
  <c r="E5" i="1"/>
  <c r="E6" i="1"/>
  <c r="E7" i="1"/>
  <c r="F10" i="2" s="1"/>
  <c r="E8" i="1"/>
  <c r="E9" i="1"/>
  <c r="E10" i="1"/>
  <c r="F13" i="2" s="1"/>
  <c r="E11" i="1"/>
  <c r="E12" i="1"/>
  <c r="E13" i="1"/>
  <c r="E14" i="1"/>
  <c r="E15" i="1"/>
  <c r="E16" i="1"/>
  <c r="F19" i="2" s="1"/>
  <c r="E3" i="1"/>
  <c r="F6" i="2" s="1"/>
  <c r="F16" i="2" l="1"/>
  <c r="G16" i="2" s="1"/>
  <c r="F17" i="2"/>
  <c r="G17" i="2" s="1"/>
  <c r="F18" i="2"/>
  <c r="G18" i="2" s="1"/>
  <c r="F15" i="2"/>
  <c r="G15" i="2" s="1"/>
  <c r="F14" i="2"/>
  <c r="D6" i="2" l="1"/>
  <c r="D7" i="2" l="1"/>
  <c r="D8" i="2"/>
  <c r="D9" i="2"/>
  <c r="D11" i="2"/>
  <c r="D12" i="2"/>
  <c r="D13" i="2"/>
  <c r="D19" i="2"/>
  <c r="G10" i="2" l="1"/>
  <c r="F11" i="2"/>
  <c r="G11" i="2" s="1"/>
  <c r="F12" i="2"/>
  <c r="G12" i="2" s="1"/>
  <c r="G13" i="2"/>
  <c r="G14" i="2"/>
  <c r="G19" i="2"/>
  <c r="F7" i="2"/>
  <c r="G7" i="2" s="1"/>
  <c r="F8" i="2"/>
  <c r="G8" i="2" s="1"/>
  <c r="F9" i="2"/>
  <c r="G9" i="2" s="1"/>
  <c r="G6" i="2"/>
  <c r="C21" i="2" l="1"/>
  <c r="C24" i="2" s="1"/>
  <c r="C9" i="4" l="1"/>
  <c r="C12" i="4" s="1"/>
</calcChain>
</file>

<file path=xl/sharedStrings.xml><?xml version="1.0" encoding="utf-8"?>
<sst xmlns="http://schemas.openxmlformats.org/spreadsheetml/2006/main" count="113" uniqueCount="62">
  <si>
    <t>Delivery Country</t>
  </si>
  <si>
    <t>Currency</t>
  </si>
  <si>
    <t>PriceLong</t>
  </si>
  <si>
    <t>PriceShort</t>
  </si>
  <si>
    <t>Denmark</t>
  </si>
  <si>
    <t>Norway</t>
  </si>
  <si>
    <t>Finland</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</si>
  <si>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</si>
  <si>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</si>
  <si>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</si>
  <si>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</si>
  <si>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</si>
  <si>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</si>
  <si>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</si>
  <si>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</si>
  <si>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</si>
  <si>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</si>
  <si>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</si>
  <si>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</si>
  <si>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</si>
  <si>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</si>
  <si>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</si>
  <si>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</si>
  <si>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</si>
  <si>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</si>
  <si>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</si>
  <si>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</si>
  <si>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</si>
  <si>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</si>
  <si>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</si>
  <si>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</si>
  <si>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</si>
  <si>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</si>
  <si>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</si>
  <si>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</si>
  <si>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</si>
  <si>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</si>
  <si>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</si>
  <si>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</si>
  <si>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</si>
  <si>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</si>
  <si>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</si>
  <si>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</si>
  <si>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</si>
  <si>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</si>
  <si>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</si>
  <si>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</si>
  <si>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</si>
  <si>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</si>
  <si>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</si>
  <si>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</si>
  <si>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</si>
  <si>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</si>
  <si>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</si>
  <si>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</si>
  <si>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</si>
  <si>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</si>
  <si>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</si>
  <si>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</si>
  <si>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</si>
  <si>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</si>
  <si>
    <t>Latvia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</si>
</sst>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6">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6" fillId="5" borderId="0" xfId="0" applyFont="1" applyFill="1" applyAlignment="1">
      <alignment wrapText="1"/>
    </xf>
    <xf numFmtId="0" fontId="10" fillId="7" borderId="3" xfId="3" applyNumberFormat="1" applyFont="1" applyFill="1" applyBorder="1" applyAlignment="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2CD20D99-ECF5-473A-8AB9-FE234934445F}"/>
            </a:ext>
          </a:extLst>
        </xdr:cNvPr>
        <xdr:cNvPicPr>
          <a:picLocks noChangeAspect="1"/>
        </xdr:cNvPicPr>
      </xdr:nvPicPr>
      <xdr:blipFill>
        <a:blip xmlns:r="http://schemas.openxmlformats.org/officeDocument/2006/relationships" r:embed="rId1"/>
        <a:stretch>
          <a:fillRect/>
        </a:stretch>
      </xdr:blipFill>
      <xdr:spPr>
        <a:xfrm>
          <a:off x="0" y="0"/>
          <a:ext cx="874346" cy="552450"/>
        </a:xfrm>
        <a:prstGeom prst="rect">
          <a:avLst/>
        </a:prstGeom>
      </xdr:spPr>
    </xdr:pic>
    <xdr:clientData/>
  </xdr:twoCellAnchor>
  <xdr:twoCellAnchor>
    <xdr:from>
      <xdr:col>6</xdr:col>
      <xdr:colOff>47625</xdr:colOff>
      <xdr:row>14</xdr:row>
      <xdr:rowOff>130176</xdr:rowOff>
    </xdr:from>
    <xdr:to>
      <xdr:col>9</xdr:col>
      <xdr:colOff>19050</xdr:colOff>
      <xdr:row>20</xdr:row>
      <xdr:rowOff>47625</xdr:rowOff>
    </xdr:to>
    <xdr:sp macro="" textlink="">
      <xdr:nvSpPr>
        <xdr:cNvPr id="4" name="Callout: Line 3">
          <a:extLst>
            <a:ext uri="{FF2B5EF4-FFF2-40B4-BE49-F238E27FC236}">
              <a16:creationId xmlns:a16="http://schemas.microsoft.com/office/drawing/2014/main" id="{AEAFDBC1-B221-432B-8AD1-F08954099634}"/>
            </a:ext>
          </a:extLst>
        </xdr:cNvPr>
        <xdr:cNvSpPr/>
      </xdr:nvSpPr>
      <xdr:spPr>
        <a:xfrm>
          <a:off x="5943600" y="2797176"/>
          <a:ext cx="1714500" cy="1069974"/>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5" name="TextBox 4">
          <a:extLst>
            <a:ext uri="{FF2B5EF4-FFF2-40B4-BE49-F238E27FC236}">
              <a16:creationId xmlns:a16="http://schemas.microsoft.com/office/drawing/2014/main" id="{8DE70D8A-76FA-4295-9F44-B9A72E1435C5}"/>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6" name="Straight Connector 5">
          <a:extLst>
            <a:ext uri="{FF2B5EF4-FFF2-40B4-BE49-F238E27FC236}">
              <a16:creationId xmlns:a16="http://schemas.microsoft.com/office/drawing/2014/main" id="{C3783974-891F-491C-8D11-DA201CC55E9E}"/>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C11" sqref="C11"/>
    </sheetView>
  </sheetViews>
  <sheetFormatPr defaultColWidth="0" defaultRowHeight="15" zeroHeight="1" x14ac:dyDescent="0.25"/>
  <cols>
    <col min="1" max="1" width="8.7109375" style="1" customWidth="1"/>
    <col min="2" max="2" width="24"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4" t="s">
        <v>54</v>
      </c>
      <c r="C7" s="25" t="s">
        <v>55</v>
      </c>
    </row>
    <row r="8" spans="2:3" x14ac:dyDescent="0.25">
      <c r="B8" s="26" t="s">
        <v>56</v>
      </c>
      <c r="C8" s="23">
        <v>30000</v>
      </c>
    </row>
    <row r="9" spans="2:3" x14ac:dyDescent="0.25">
      <c r="B9" s="27" t="s">
        <v>57</v>
      </c>
      <c r="C9" s="28">
        <f>TradingMarginCalculator!C24</f>
        <v>0</v>
      </c>
    </row>
    <row r="10" spans="2:3" x14ac:dyDescent="0.25">
      <c r="B10" s="26" t="s">
        <v>49</v>
      </c>
      <c r="C10" s="23">
        <f>SettlementMarginCalculator!C21</f>
        <v>0</v>
      </c>
    </row>
    <row r="11" spans="2:3" ht="15.75" thickBot="1" x14ac:dyDescent="0.3">
      <c r="B11" s="26" t="s">
        <v>58</v>
      </c>
      <c r="C11" s="29">
        <v>0</v>
      </c>
    </row>
    <row r="12" spans="2:3" ht="19.5" thickBot="1" x14ac:dyDescent="0.35">
      <c r="B12" s="30" t="s">
        <v>59</v>
      </c>
      <c r="C12" s="31">
        <f>MAX(C8,SUM(C9:C10))+C11</f>
        <v>30000</v>
      </c>
    </row>
    <row r="13" spans="2:3" x14ac:dyDescent="0.25"/>
    <row r="14" spans="2:3"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workbookViewId="0">
      <selection activeCell="E7" sqref="E7"/>
    </sheetView>
  </sheetViews>
  <sheetFormatPr defaultColWidth="0" defaultRowHeight="15" zeroHeight="1" x14ac:dyDescent="0.25"/>
  <cols>
    <col min="1" max="1" width="12.28515625" style="1" customWidth="1"/>
    <col min="2" max="2" width="25.42578125" customWidth="1"/>
    <col min="3" max="3" width="19.425781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17</v>
      </c>
      <c r="C2" s="6"/>
      <c r="D2" s="6"/>
      <c r="E2" s="6"/>
      <c r="F2" s="7"/>
      <c r="G2" s="7"/>
      <c r="H2" s="2"/>
      <c r="I2" s="2"/>
      <c r="J2" s="2"/>
      <c r="K2" s="2"/>
    </row>
    <row r="3" spans="2:11" x14ac:dyDescent="0.25">
      <c r="B3" s="11" t="s">
        <v>18</v>
      </c>
      <c r="C3" s="6"/>
      <c r="D3" s="6"/>
      <c r="E3" s="6"/>
      <c r="F3" s="7"/>
      <c r="G3" s="7"/>
      <c r="H3" s="2"/>
      <c r="I3" s="2"/>
      <c r="J3" s="2"/>
      <c r="K3" s="2"/>
    </row>
    <row r="4" spans="2:11" s="1" customFormat="1" x14ac:dyDescent="0.25"/>
    <row r="5" spans="2:11" s="1" customFormat="1" x14ac:dyDescent="0.25">
      <c r="B5" s="16" t="s">
        <v>14</v>
      </c>
      <c r="C5" s="16" t="s">
        <v>0</v>
      </c>
      <c r="D5" s="16" t="s">
        <v>23</v>
      </c>
      <c r="E5" s="15" t="s">
        <v>28</v>
      </c>
      <c r="F5" s="16" t="s">
        <v>15</v>
      </c>
      <c r="G5" s="16" t="s">
        <v>26</v>
      </c>
    </row>
    <row r="6" spans="2:11" s="1" customFormat="1" x14ac:dyDescent="0.25">
      <c r="B6" s="19" t="s">
        <v>16</v>
      </c>
      <c r="C6" s="19" t="s">
        <v>4</v>
      </c>
      <c r="D6" s="19" t="str">
        <f t="shared" ref="D6:D19" si="0">IF(E6=0,"",IF(E6&gt;0,"Buy","Sell"))</f>
        <v/>
      </c>
      <c r="E6" s="33">
        <v>0</v>
      </c>
      <c r="F6" s="12">
        <f>IF(E6&gt;0,VLOOKUP(C6,RiskPrices!$B$3:$E$16,3,FALSE),VLOOKUP(TradingMarginCalculator!C6,RiskPrices!$B$3:$E$16,4,FALSE))</f>
        <v>259</v>
      </c>
      <c r="G6" s="13">
        <f t="shared" ref="G6:G19" si="1">E6*F6</f>
        <v>0</v>
      </c>
    </row>
    <row r="7" spans="2:11" s="1" customFormat="1" x14ac:dyDescent="0.25">
      <c r="B7" s="19" t="s">
        <v>16</v>
      </c>
      <c r="C7" s="19" t="s">
        <v>9</v>
      </c>
      <c r="D7" s="19" t="str">
        <f t="shared" si="0"/>
        <v/>
      </c>
      <c r="E7" s="33">
        <v>0</v>
      </c>
      <c r="F7" s="12">
        <f>IF(E7&gt;0,VLOOKUP(C7,RiskPrices!$B$3:$E$16,3,FALSE),VLOOKUP(TradingMarginCalculator!C7,RiskPrices!$B$3:$E$16,4,FALSE))</f>
        <v>247</v>
      </c>
      <c r="G7" s="13">
        <f t="shared" si="1"/>
        <v>0</v>
      </c>
    </row>
    <row r="8" spans="2:11" s="1" customFormat="1" x14ac:dyDescent="0.25">
      <c r="B8" s="19" t="s">
        <v>16</v>
      </c>
      <c r="C8" s="19" t="s">
        <v>6</v>
      </c>
      <c r="D8" s="19" t="str">
        <f t="shared" si="0"/>
        <v/>
      </c>
      <c r="E8" s="33">
        <v>0</v>
      </c>
      <c r="F8" s="12">
        <f>IF(E8&gt;0,VLOOKUP(C8,RiskPrices!$B$3:$E$16,3,FALSE),VLOOKUP(TradingMarginCalculator!C8,RiskPrices!$B$3:$E$16,4,FALSE))</f>
        <v>219</v>
      </c>
      <c r="G8" s="13">
        <f t="shared" si="1"/>
        <v>0</v>
      </c>
    </row>
    <row r="9" spans="2:11" s="1" customFormat="1" x14ac:dyDescent="0.25">
      <c r="B9" s="19" t="s">
        <v>16</v>
      </c>
      <c r="C9" s="19" t="s">
        <v>61</v>
      </c>
      <c r="D9" s="19" t="str">
        <f t="shared" si="0"/>
        <v/>
      </c>
      <c r="E9" s="33">
        <v>0</v>
      </c>
      <c r="F9" s="12">
        <f>IF(E9&gt;0,VLOOKUP(C9,RiskPrices!$B$3:$E$16,3,FALSE),VLOOKUP(TradingMarginCalculator!C9,RiskPrices!$B$3:$E$16,4,FALSE))</f>
        <v>292</v>
      </c>
      <c r="G9" s="13">
        <f t="shared" si="1"/>
        <v>0</v>
      </c>
    </row>
    <row r="10" spans="2:11" s="1" customFormat="1" x14ac:dyDescent="0.25">
      <c r="B10" s="19" t="s">
        <v>16</v>
      </c>
      <c r="C10" s="19" t="s">
        <v>7</v>
      </c>
      <c r="D10" s="19" t="str">
        <f t="shared" si="0"/>
        <v/>
      </c>
      <c r="E10" s="33">
        <v>0</v>
      </c>
      <c r="F10" s="12">
        <f>IF(E10&gt;0,VLOOKUP(C10,RiskPrices!$B$3:$E$16,3,FALSE),VLOOKUP(TradingMarginCalculator!C10,RiskPrices!$B$3:$E$16,4,FALSE))</f>
        <v>291.5</v>
      </c>
      <c r="G10" s="13">
        <f t="shared" si="1"/>
        <v>0</v>
      </c>
    </row>
    <row r="11" spans="2:11" s="1" customFormat="1" x14ac:dyDescent="0.25">
      <c r="B11" s="19" t="s">
        <v>16</v>
      </c>
      <c r="C11" s="19" t="s">
        <v>5</v>
      </c>
      <c r="D11" s="19" t="str">
        <f t="shared" si="0"/>
        <v/>
      </c>
      <c r="E11" s="33">
        <v>0</v>
      </c>
      <c r="F11" s="12">
        <f>IF(E11&gt;0,VLOOKUP(C11,RiskPrices!$B$3:$E$16,3,FALSE),VLOOKUP(TradingMarginCalculator!C11,RiskPrices!$B$3:$E$16,4,FALSE))</f>
        <v>128.5</v>
      </c>
      <c r="G11" s="13">
        <f t="shared" si="1"/>
        <v>0</v>
      </c>
    </row>
    <row r="12" spans="2:11" s="1" customFormat="1" x14ac:dyDescent="0.25">
      <c r="B12" s="19" t="s">
        <v>16</v>
      </c>
      <c r="C12" s="19" t="s">
        <v>8</v>
      </c>
      <c r="D12" s="19" t="str">
        <f t="shared" si="0"/>
        <v/>
      </c>
      <c r="E12" s="33">
        <v>0</v>
      </c>
      <c r="F12" s="12">
        <f>IF(E12&gt;0,VLOOKUP(C12,RiskPrices!$B$3:$E$16,3,FALSE),VLOOKUP(TradingMarginCalculator!C12,RiskPrices!$B$3:$E$16,4,FALSE))</f>
        <v>114.5</v>
      </c>
      <c r="G12" s="13">
        <f t="shared" si="1"/>
        <v>0</v>
      </c>
    </row>
    <row r="13" spans="2:11" s="1" customFormat="1" x14ac:dyDescent="0.25">
      <c r="B13" s="19" t="s">
        <v>16</v>
      </c>
      <c r="C13" s="19" t="s">
        <v>10</v>
      </c>
      <c r="D13" s="19" t="str">
        <f t="shared" si="0"/>
        <v/>
      </c>
      <c r="E13" s="33">
        <v>0</v>
      </c>
      <c r="F13" s="12">
        <f>IF(E13&gt;0,VLOOKUP(C13,RiskPrices!$B$3:$E$16,3,FALSE),VLOOKUP(TradingMarginCalculator!C13,RiskPrices!$B$3:$E$16,4,FALSE))</f>
        <v>204</v>
      </c>
      <c r="G13" s="13">
        <f t="shared" si="1"/>
        <v>0</v>
      </c>
    </row>
    <row r="14" spans="2:11" s="1" customFormat="1" x14ac:dyDescent="0.25">
      <c r="B14" s="19" t="s">
        <v>16</v>
      </c>
      <c r="C14" s="19" t="s">
        <v>11</v>
      </c>
      <c r="D14" s="19" t="str">
        <f>IF(E14=0,"",IF(E14&gt;0,"Buy","Sell"))</f>
        <v/>
      </c>
      <c r="E14" s="33">
        <v>0</v>
      </c>
      <c r="F14" s="12">
        <f>IF(E14&gt;0,VLOOKUP(C14,RiskPrices!$B$3:$E$16,3,FALSE),VLOOKUP(TradingMarginCalculator!C14,RiskPrices!$B$3:$E$16,4,FALSE))</f>
        <v>258.5</v>
      </c>
      <c r="G14" s="13">
        <f t="shared" si="1"/>
        <v>0</v>
      </c>
    </row>
    <row r="15" spans="2:11" s="1" customFormat="1" x14ac:dyDescent="0.25">
      <c r="B15" s="19" t="s">
        <v>16</v>
      </c>
      <c r="C15" s="19" t="s">
        <v>29</v>
      </c>
      <c r="D15" s="19" t="str">
        <f>IF(E14=0,"",IF(E14&gt;0,"Buy","Sell"))</f>
        <v/>
      </c>
      <c r="E15" s="33">
        <v>0</v>
      </c>
      <c r="F15" s="12">
        <f>IF(E15&gt;0,VLOOKUP(C15,RiskPrices!$B$3:$E$16,3,FALSE),VLOOKUP(TradingMarginCalculator!C15,RiskPrices!$B$3:$E$16,4,FALSE))</f>
        <v>302.5</v>
      </c>
      <c r="G15" s="13">
        <f t="shared" si="1"/>
        <v>0</v>
      </c>
    </row>
    <row r="16" spans="2:11" s="1" customFormat="1" x14ac:dyDescent="0.25">
      <c r="B16" s="19" t="s">
        <v>16</v>
      </c>
      <c r="C16" s="19" t="s">
        <v>30</v>
      </c>
      <c r="D16" s="19" t="str">
        <f>IF(E14=0,"",IF(E14&gt;0,"Buy","Sell"))</f>
        <v/>
      </c>
      <c r="E16" s="33">
        <v>0</v>
      </c>
      <c r="F16" s="12">
        <f>IF(E16&gt;0,VLOOKUP(C16,RiskPrices!$B$3:$E$16,3,FALSE),VLOOKUP(TradingMarginCalculator!C16,RiskPrices!$B$3:$E$16,4,FALSE))</f>
        <v>271.5</v>
      </c>
      <c r="G16" s="13">
        <f t="shared" si="1"/>
        <v>0</v>
      </c>
    </row>
    <row r="17" spans="2:9" s="1" customFormat="1" x14ac:dyDescent="0.25">
      <c r="B17" s="19" t="s">
        <v>16</v>
      </c>
      <c r="C17" s="19" t="s">
        <v>31</v>
      </c>
      <c r="D17" s="19" t="str">
        <f>IF(E14=0,"",IF(E14&gt;0,"Buy","Sell"))</f>
        <v/>
      </c>
      <c r="E17" s="33">
        <v>0</v>
      </c>
      <c r="F17" s="12">
        <f>IF(E17&gt;0,VLOOKUP(C17,RiskPrices!$B$3:$E$16,3,FALSE),VLOOKUP(TradingMarginCalculator!C17,RiskPrices!$B$3:$E$16,4,FALSE))</f>
        <v>359.5</v>
      </c>
      <c r="G17" s="13">
        <f t="shared" si="1"/>
        <v>0</v>
      </c>
    </row>
    <row r="18" spans="2:9" s="1" customFormat="1" x14ac:dyDescent="0.25">
      <c r="B18" s="19" t="s">
        <v>16</v>
      </c>
      <c r="C18" s="19" t="s">
        <v>32</v>
      </c>
      <c r="D18" s="19" t="str">
        <f>IF(E14=0,"",IF(E14&gt;0,"Buy","Sell"))</f>
        <v/>
      </c>
      <c r="E18" s="33">
        <v>0</v>
      </c>
      <c r="F18" s="12">
        <f>IF(E18&gt;0,VLOOKUP(C18,RiskPrices!$B$3:$E$16,3,FALSE),VLOOKUP(TradingMarginCalculator!C18,RiskPrices!$B$3:$E$16,4,FALSE))</f>
        <v>276</v>
      </c>
      <c r="G18" s="13">
        <f t="shared" si="1"/>
        <v>0</v>
      </c>
    </row>
    <row r="19" spans="2:9" s="1" customFormat="1" x14ac:dyDescent="0.25">
      <c r="B19" s="19" t="s">
        <v>16</v>
      </c>
      <c r="C19" s="19" t="s">
        <v>12</v>
      </c>
      <c r="D19" s="19" t="str">
        <f t="shared" si="0"/>
        <v/>
      </c>
      <c r="E19" s="33">
        <v>0</v>
      </c>
      <c r="F19" s="12">
        <f>IF(E19&gt;0,VLOOKUP(C19,RiskPrices!$B$3:$E$16,3,FALSE),VLOOKUP(TradingMarginCalculator!C19,RiskPrices!$B$3:$E$16,4,FALSE))</f>
        <v>251</v>
      </c>
      <c r="G19" s="13">
        <f t="shared" si="1"/>
        <v>0</v>
      </c>
    </row>
    <row r="20" spans="2:9" s="1" customFormat="1" ht="15.75" thickBot="1" x14ac:dyDescent="0.3"/>
    <row r="21" spans="2:9" s="1" customFormat="1" x14ac:dyDescent="0.25">
      <c r="B21" s="4" t="s">
        <v>27</v>
      </c>
      <c r="C21" s="17">
        <f>SUM(((SUMIF(G6:G19,"&gt;0",G6:G19))*C23),((SUMIF(G6:G19,"&lt;0",G6:G19))*C23))</f>
        <v>0</v>
      </c>
      <c r="F21" s="37" t="s">
        <v>21</v>
      </c>
      <c r="G21" s="38"/>
    </row>
    <row r="22" spans="2:9" s="1" customFormat="1" x14ac:dyDescent="0.25">
      <c r="B22" s="5" t="s">
        <v>38</v>
      </c>
      <c r="C22" s="34" t="s">
        <v>36</v>
      </c>
      <c r="F22" s="39"/>
      <c r="G22" s="40"/>
    </row>
    <row r="23" spans="2:9" s="1" customFormat="1" ht="15.75" thickBot="1" x14ac:dyDescent="0.3">
      <c r="B23" s="5" t="s">
        <v>19</v>
      </c>
      <c r="C23" s="20">
        <v>1</v>
      </c>
      <c r="F23" s="39"/>
      <c r="G23" s="40"/>
    </row>
    <row r="24" spans="2:9" s="1" customFormat="1" ht="19.5" thickBot="1" x14ac:dyDescent="0.35">
      <c r="B24" s="14" t="s">
        <v>20</v>
      </c>
      <c r="C24" s="18">
        <f>IF((C21)&lt;0,0,C21)</f>
        <v>0</v>
      </c>
      <c r="F24" s="39"/>
      <c r="G24" s="40"/>
    </row>
    <row r="25" spans="2:9" s="1" customFormat="1" x14ac:dyDescent="0.25">
      <c r="F25" s="39"/>
      <c r="G25" s="40"/>
      <c r="I25" s="1" t="s">
        <v>36</v>
      </c>
    </row>
    <row r="26" spans="2:9" s="1" customFormat="1" ht="15.75" thickBot="1" x14ac:dyDescent="0.3">
      <c r="B26" s="35"/>
      <c r="F26" s="41"/>
      <c r="G26" s="42"/>
      <c r="I26" s="1" t="s">
        <v>35</v>
      </c>
    </row>
    <row r="27" spans="2:9" s="1" customFormat="1" x14ac:dyDescent="0.25">
      <c r="I27" s="1" t="s">
        <v>34</v>
      </c>
    </row>
    <row r="28" spans="2:9" s="1" customFormat="1" ht="184.5" customHeight="1" x14ac:dyDescent="0.25"/>
    <row r="29" spans="2:9" s="1" customFormat="1" ht="15" hidden="1" customHeight="1" x14ac:dyDescent="0.25"/>
    <row r="30" spans="2:9" s="1" customFormat="1" ht="15" hidden="1" customHeight="1" x14ac:dyDescent="0.25"/>
    <row r="31" spans="2:9" s="1" customFormat="1" ht="15" hidden="1" customHeight="1" x14ac:dyDescent="0.25"/>
    <row r="32" spans="2:9" s="1" customFormat="1" ht="15" hidden="1" customHeight="1" x14ac:dyDescent="0.25"/>
    <row r="33" s="1" customFormat="1" ht="15" hidden="1" customHeight="1" x14ac:dyDescent="0.25"/>
    <row r="34" s="1" customFormat="1" hidden="1" x14ac:dyDescent="0.25"/>
    <row r="35" s="1" customFormat="1" hidden="1" x14ac:dyDescent="0.25"/>
    <row r="36" s="1" customFormat="1" hidden="1" x14ac:dyDescent="0.25"/>
    <row r="37" s="1" customFormat="1" hidden="1" x14ac:dyDescent="0.25"/>
    <row r="38" s="1" customFormat="1" hidden="1" x14ac:dyDescent="0.25"/>
  </sheetData>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EA097-6211-4BAB-8EFB-33A061F0F98B}">
  <dimension ref="A1:J32"/>
  <sheetViews>
    <sheetView topLeftCell="A4" workbookViewId="0">
      <selection activeCell="C13" sqref="C13"/>
    </sheetView>
  </sheetViews>
  <sheetFormatPr defaultColWidth="0" defaultRowHeight="15" customHeight="1" zeroHeight="1" x14ac:dyDescent="0.25"/>
  <cols>
    <col min="1" max="1" width="8.7109375" style="1" customWidth="1"/>
    <col min="2" max="2" width="22.85546875" style="1" customWidth="1"/>
    <col min="3" max="3" width="27.85546875" style="1" customWidth="1"/>
    <col min="4" max="4" width="4.7109375" style="1" customWidth="1"/>
    <col min="5" max="5" width="15.570312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51</v>
      </c>
      <c r="C5" s="6"/>
      <c r="D5" s="6"/>
      <c r="E5" s="6"/>
      <c r="F5" s="7"/>
      <c r="G5" s="7"/>
      <c r="H5" s="11"/>
      <c r="I5" s="11"/>
    </row>
    <row r="6" spans="2:9" x14ac:dyDescent="0.25">
      <c r="B6" s="11" t="s">
        <v>50</v>
      </c>
      <c r="C6" s="6"/>
      <c r="D6" s="6"/>
      <c r="E6" s="6"/>
      <c r="F6" s="7"/>
      <c r="G6" s="7"/>
      <c r="H6" s="11"/>
      <c r="I6" s="11"/>
    </row>
    <row r="7" spans="2:9" x14ac:dyDescent="0.25"/>
    <row r="8" spans="2:9" x14ac:dyDescent="0.25"/>
    <row r="9" spans="2:9" x14ac:dyDescent="0.25">
      <c r="B9" s="16" t="s">
        <v>47</v>
      </c>
      <c r="C9" s="15" t="s">
        <v>53</v>
      </c>
    </row>
    <row r="10" spans="2:9" x14ac:dyDescent="0.25">
      <c r="B10" s="19" t="s">
        <v>42</v>
      </c>
      <c r="C10" s="3">
        <v>0</v>
      </c>
      <c r="D10" s="1" t="s">
        <v>39</v>
      </c>
    </row>
    <row r="11" spans="2:9" x14ac:dyDescent="0.25">
      <c r="B11" s="19" t="s">
        <v>43</v>
      </c>
      <c r="C11" s="3">
        <v>0</v>
      </c>
      <c r="D11" s="1" t="s">
        <v>39</v>
      </c>
    </row>
    <row r="12" spans="2:9" x14ac:dyDescent="0.25">
      <c r="B12" s="19" t="s">
        <v>44</v>
      </c>
      <c r="C12" s="3">
        <v>0</v>
      </c>
      <c r="D12" s="1" t="s">
        <v>39</v>
      </c>
    </row>
    <row r="13" spans="2:9" x14ac:dyDescent="0.25">
      <c r="B13" s="19" t="s">
        <v>45</v>
      </c>
      <c r="C13" s="3">
        <v>0</v>
      </c>
      <c r="D13" s="1" t="s">
        <v>39</v>
      </c>
    </row>
    <row r="14" spans="2:9" x14ac:dyDescent="0.25">
      <c r="B14" s="19" t="s">
        <v>46</v>
      </c>
      <c r="C14" s="3">
        <v>0</v>
      </c>
      <c r="D14" s="1" t="s">
        <v>39</v>
      </c>
    </row>
    <row r="15" spans="2:9" x14ac:dyDescent="0.25">
      <c r="B15" s="19" t="s">
        <v>41</v>
      </c>
      <c r="C15" s="3">
        <v>0</v>
      </c>
      <c r="D15" s="1" t="s">
        <v>39</v>
      </c>
    </row>
    <row r="16" spans="2:9" x14ac:dyDescent="0.25">
      <c r="B16" s="19" t="s">
        <v>40</v>
      </c>
      <c r="C16" s="3">
        <v>0</v>
      </c>
      <c r="D16" s="1" t="s">
        <v>39</v>
      </c>
    </row>
    <row r="17" spans="2:6" x14ac:dyDescent="0.25"/>
    <row r="18" spans="2:6" x14ac:dyDescent="0.25">
      <c r="B18" s="16" t="s">
        <v>47</v>
      </c>
      <c r="C18" s="15" t="s">
        <v>60</v>
      </c>
      <c r="E18" s="15" t="s">
        <v>48</v>
      </c>
    </row>
    <row r="19" spans="2:6" x14ac:dyDescent="0.25">
      <c r="B19" s="19" t="s">
        <v>16</v>
      </c>
      <c r="C19" s="32">
        <f>MAX(0,C10:C16)</f>
        <v>0</v>
      </c>
      <c r="E19" s="36">
        <v>1.25</v>
      </c>
    </row>
    <row r="20" spans="2:6" ht="15.75" thickBot="1" x14ac:dyDescent="0.3"/>
    <row r="21" spans="2:6" ht="19.5" thickBot="1" x14ac:dyDescent="0.35">
      <c r="B21" s="14" t="s">
        <v>49</v>
      </c>
      <c r="C21" s="18">
        <f>C19*E19</f>
        <v>0</v>
      </c>
    </row>
    <row r="22" spans="2:6" ht="15.75" thickBot="1" x14ac:dyDescent="0.3"/>
    <row r="23" spans="2:6" ht="14.45" customHeight="1" x14ac:dyDescent="0.25">
      <c r="E23" s="43" t="s">
        <v>52</v>
      </c>
      <c r="F23" s="43"/>
    </row>
    <row r="24" spans="2:6" x14ac:dyDescent="0.25">
      <c r="E24" s="44"/>
      <c r="F24" s="44"/>
    </row>
    <row r="25" spans="2:6" x14ac:dyDescent="0.25">
      <c r="E25" s="44"/>
      <c r="F25" s="44"/>
    </row>
    <row r="26" spans="2:6" x14ac:dyDescent="0.25">
      <c r="E26" s="44"/>
      <c r="F26" s="44"/>
    </row>
    <row r="27" spans="2:6" x14ac:dyDescent="0.25">
      <c r="E27" s="44"/>
      <c r="F27" s="44"/>
    </row>
    <row r="28" spans="2:6" x14ac:dyDescent="0.25">
      <c r="E28" s="44"/>
      <c r="F28" s="44"/>
    </row>
    <row r="29" spans="2:6" x14ac:dyDescent="0.25">
      <c r="E29" s="44"/>
      <c r="F29" s="44"/>
    </row>
    <row r="30" spans="2:6" x14ac:dyDescent="0.25">
      <c r="E30" s="44"/>
      <c r="F30" s="44"/>
    </row>
    <row r="31" spans="2:6" x14ac:dyDescent="0.25">
      <c r="E31" s="44"/>
      <c r="F31" s="44"/>
    </row>
    <row r="32" spans="2:6" x14ac:dyDescent="0.25"/>
  </sheetData>
  <mergeCells count="1">
    <mergeCell ref="E23:F31"/>
  </mergeCells>
  <conditionalFormatting sqref="C10:C16">
    <cfRule type="cellIs" dxfId="4" priority="3" operator="equal">
      <formula>0</formula>
    </cfRule>
    <cfRule type="cellIs" dxfId="3" priority="4" operator="lessThan">
      <formula>0</formula>
    </cfRule>
    <cfRule type="cellIs" dxfId="2" priority="5" operator="greaterThan">
      <formula>0</formula>
    </cfRule>
  </conditionalFormatting>
  <conditionalFormatting sqref="C19">
    <cfRule type="cellIs" dxfId="1" priority="1" operator="equal">
      <formula>0</formula>
    </cfRule>
    <cfRule type="cellIs" dxfId="0" priority="2"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abSelected="1" workbookViewId="0">
      <selection activeCell="D10" sqref="D10"/>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8.140625" style="1" customWidth="1"/>
    <col min="8" max="8" width="9.28515625" style="1" customWidth="1"/>
    <col min="9" max="16384" width="9.28515625" style="1" hidden="1"/>
  </cols>
  <sheetData>
    <row r="1" spans="2:7" ht="44.25" customHeight="1" x14ac:dyDescent="0.25"/>
    <row r="2" spans="2:7" x14ac:dyDescent="0.25">
      <c r="B2" s="8" t="s">
        <v>0</v>
      </c>
      <c r="C2" s="8" t="s">
        <v>1</v>
      </c>
      <c r="D2" s="8" t="s">
        <v>2</v>
      </c>
      <c r="E2" s="8" t="s">
        <v>3</v>
      </c>
    </row>
    <row r="3" spans="2:7" x14ac:dyDescent="0.25">
      <c r="B3" s="9" t="s">
        <v>4</v>
      </c>
      <c r="C3" s="9" t="s">
        <v>13</v>
      </c>
      <c r="D3" s="9">
        <v>518</v>
      </c>
      <c r="E3" s="9">
        <f>D3/2</f>
        <v>259</v>
      </c>
    </row>
    <row r="4" spans="2:7" x14ac:dyDescent="0.25">
      <c r="B4" s="9" t="s">
        <v>9</v>
      </c>
      <c r="C4" s="9" t="s">
        <v>13</v>
      </c>
      <c r="D4" s="9">
        <v>494</v>
      </c>
      <c r="E4" s="9">
        <f t="shared" ref="E4:E16" si="0">D4/2</f>
        <v>247</v>
      </c>
    </row>
    <row r="5" spans="2:7" x14ac:dyDescent="0.25">
      <c r="B5" s="9" t="s">
        <v>6</v>
      </c>
      <c r="C5" s="9" t="s">
        <v>13</v>
      </c>
      <c r="D5" s="9">
        <v>438</v>
      </c>
      <c r="E5" s="9">
        <f t="shared" si="0"/>
        <v>219</v>
      </c>
    </row>
    <row r="6" spans="2:7" x14ac:dyDescent="0.25">
      <c r="B6" s="9" t="s">
        <v>61</v>
      </c>
      <c r="C6" s="9" t="s">
        <v>13</v>
      </c>
      <c r="D6" s="9">
        <v>584</v>
      </c>
      <c r="E6" s="9">
        <f t="shared" si="0"/>
        <v>292</v>
      </c>
    </row>
    <row r="7" spans="2:7" x14ac:dyDescent="0.25">
      <c r="B7" s="9" t="s">
        <v>7</v>
      </c>
      <c r="C7" s="9" t="s">
        <v>13</v>
      </c>
      <c r="D7" s="9">
        <v>583</v>
      </c>
      <c r="E7" s="9">
        <f t="shared" si="0"/>
        <v>291.5</v>
      </c>
    </row>
    <row r="8" spans="2:7" x14ac:dyDescent="0.25">
      <c r="B8" s="9" t="s">
        <v>5</v>
      </c>
      <c r="C8" s="9" t="s">
        <v>13</v>
      </c>
      <c r="D8" s="9">
        <v>257</v>
      </c>
      <c r="E8" s="9">
        <f t="shared" si="0"/>
        <v>128.5</v>
      </c>
      <c r="G8" s="11" t="s">
        <v>22</v>
      </c>
    </row>
    <row r="9" spans="2:7" x14ac:dyDescent="0.25">
      <c r="B9" s="9" t="s">
        <v>8</v>
      </c>
      <c r="C9" s="9" t="s">
        <v>13</v>
      </c>
      <c r="D9" s="9">
        <v>229</v>
      </c>
      <c r="E9" s="9">
        <f t="shared" si="0"/>
        <v>114.5</v>
      </c>
    </row>
    <row r="10" spans="2:7" x14ac:dyDescent="0.25">
      <c r="B10" s="9" t="s">
        <v>10</v>
      </c>
      <c r="C10" s="9" t="s">
        <v>13</v>
      </c>
      <c r="D10" s="9">
        <v>408</v>
      </c>
      <c r="E10" s="9">
        <f t="shared" si="0"/>
        <v>204</v>
      </c>
    </row>
    <row r="11" spans="2:7" x14ac:dyDescent="0.25">
      <c r="B11" s="9" t="s">
        <v>11</v>
      </c>
      <c r="C11" s="9" t="s">
        <v>13</v>
      </c>
      <c r="D11" s="9">
        <v>517</v>
      </c>
      <c r="E11" s="9">
        <f t="shared" si="0"/>
        <v>258.5</v>
      </c>
    </row>
    <row r="12" spans="2:7" x14ac:dyDescent="0.25">
      <c r="B12" s="9" t="s">
        <v>29</v>
      </c>
      <c r="C12" s="9" t="s">
        <v>13</v>
      </c>
      <c r="D12" s="9">
        <v>605</v>
      </c>
      <c r="E12" s="9">
        <f t="shared" si="0"/>
        <v>302.5</v>
      </c>
    </row>
    <row r="13" spans="2:7" x14ac:dyDescent="0.25">
      <c r="B13" s="9" t="s">
        <v>30</v>
      </c>
      <c r="C13" s="9" t="s">
        <v>13</v>
      </c>
      <c r="D13" s="9">
        <v>543</v>
      </c>
      <c r="E13" s="9">
        <f t="shared" si="0"/>
        <v>271.5</v>
      </c>
    </row>
    <row r="14" spans="2:7" x14ac:dyDescent="0.25">
      <c r="B14" s="9" t="s">
        <v>31</v>
      </c>
      <c r="C14" s="9" t="s">
        <v>13</v>
      </c>
      <c r="D14" s="9">
        <v>719</v>
      </c>
      <c r="E14" s="9">
        <f t="shared" si="0"/>
        <v>359.5</v>
      </c>
    </row>
    <row r="15" spans="2:7" x14ac:dyDescent="0.25">
      <c r="B15" s="9" t="s">
        <v>32</v>
      </c>
      <c r="C15" s="9" t="s">
        <v>13</v>
      </c>
      <c r="D15" s="9">
        <v>552</v>
      </c>
      <c r="E15" s="9">
        <f t="shared" si="0"/>
        <v>276</v>
      </c>
    </row>
    <row r="16" spans="2:7" x14ac:dyDescent="0.25">
      <c r="B16" s="9" t="s">
        <v>12</v>
      </c>
      <c r="C16" s="9" t="s">
        <v>24</v>
      </c>
      <c r="D16" s="9">
        <v>502</v>
      </c>
      <c r="E16" s="9">
        <f t="shared" si="0"/>
        <v>251</v>
      </c>
    </row>
    <row r="17" spans="2:7" x14ac:dyDescent="0.25"/>
    <row r="18" spans="2:7" x14ac:dyDescent="0.25">
      <c r="B18" s="21" t="s">
        <v>37</v>
      </c>
      <c r="C18" s="21" t="s">
        <v>36</v>
      </c>
      <c r="D18" s="21"/>
      <c r="E18" s="21"/>
    </row>
    <row r="19" spans="2:7" x14ac:dyDescent="0.25">
      <c r="B19" s="21" t="s">
        <v>33</v>
      </c>
      <c r="C19" s="22">
        <v>1</v>
      </c>
      <c r="D19" s="9"/>
      <c r="E19" s="9"/>
      <c r="G19" s="35"/>
    </row>
    <row r="20" spans="2:7" x14ac:dyDescent="0.25"/>
    <row r="21" spans="2:7" ht="61.5" customHeight="1" x14ac:dyDescent="0.25">
      <c r="B21" s="45" t="s">
        <v>25</v>
      </c>
      <c r="C21" s="45"/>
      <c r="D21" s="45"/>
      <c r="E21" s="45"/>
    </row>
    <row r="22" spans="2:7" ht="2.4500000000000002" customHeight="1" x14ac:dyDescent="0.25">
      <c r="B22" s="45"/>
      <c r="C22" s="45"/>
      <c r="D22" s="45"/>
      <c r="E22" s="45"/>
    </row>
    <row r="23" spans="2:7" ht="15" customHeight="1" x14ac:dyDescent="0.25">
      <c r="B23" s="10"/>
      <c r="C23" s="10"/>
      <c r="D23" s="10"/>
      <c r="E23" s="10"/>
    </row>
    <row r="24" spans="2:7" ht="15" hidden="1" customHeight="1" x14ac:dyDescent="0.25">
      <c r="B24" s="10"/>
      <c r="C24" s="10"/>
      <c r="D24" s="10"/>
      <c r="E24" s="10"/>
    </row>
  </sheetData>
  <mergeCells count="1">
    <mergeCell ref="B21:E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9E358BC66AB4DB0B6C385AFC29245" ma:contentTypeVersion="10" ma:contentTypeDescription="Create a new document." ma:contentTypeScope="" ma:versionID="47aefc5c2b6d0e1a038207faa3aabbe7">
  <xsd:schema xmlns:xsd="http://www.w3.org/2001/XMLSchema" xmlns:xs="http://www.w3.org/2001/XMLSchema" xmlns:p="http://schemas.microsoft.com/office/2006/metadata/properties" xmlns:ns2="9285bdd6-84d3-4196-8020-a22e1be4e551" xmlns:ns3="91bf7a04-2e64-4d95-9eea-38813a5da9ee" targetNamespace="http://schemas.microsoft.com/office/2006/metadata/properties" ma:root="true" ma:fieldsID="553ce4c46570af831577b9a157e3f4ba" ns2:_="" ns3:_="">
    <xsd:import namespace="9285bdd6-84d3-4196-8020-a22e1be4e551"/>
    <xsd:import namespace="91bf7a04-2e64-4d95-9eea-38813a5da9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documentManagement>
</p:properties>
</file>

<file path=customXml/itemProps1.xml><?xml version="1.0" encoding="utf-8"?>
<ds:datastoreItem xmlns:ds="http://schemas.openxmlformats.org/officeDocument/2006/customXml" ds:itemID="{DBD3C9F4-6BF2-4D49-B94E-9C8CDA7BC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B6087A-F330-4047-9FF9-2A4ABD411203}">
  <ds:schemaRefs>
    <ds:schemaRef ds:uri="http://schemas.microsoft.com/sharepoint/v3/contenttype/forms"/>
  </ds:schemaRefs>
</ds:datastoreItem>
</file>

<file path=customXml/itemProps3.xml><?xml version="1.0" encoding="utf-8"?>
<ds:datastoreItem xmlns:ds="http://schemas.openxmlformats.org/officeDocument/2006/customXml" ds:itemID="{F0787706-A0E0-467C-BCA4-E98AB842F7F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285bdd6-84d3-4196-8020-a22e1be4e551"/>
    <ds:schemaRef ds:uri="http://purl.org/dc/terms/"/>
    <ds:schemaRef ds:uri="http://schemas.microsoft.com/office/infopath/2007/PartnerControls"/>
    <ds:schemaRef ds:uri="91bf7a04-2e64-4d95-9eea-38813a5da9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David Hastings</cp:lastModifiedBy>
  <cp:lastPrinted>2021-10-06T14:48:05Z</cp:lastPrinted>
  <dcterms:created xsi:type="dcterms:W3CDTF">2016-10-30T06:33:19Z</dcterms:created>
  <dcterms:modified xsi:type="dcterms:W3CDTF">2022-08-05T08:53:15Z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0x01010045D9E358BC66AB4DB0B6C385AFC29245</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ies>
</file>